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I\Dokumenty wspólne\Przetargi\2019\272.59.2019 - kredyt 1 mln\SIWZ i załączniki\"/>
    </mc:Choice>
  </mc:AlternateContent>
  <xr:revisionPtr revIDLastSave="0" documentId="8_{8D88C6EC-F608-4FDF-95A9-83CAC81879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9" i="27" l="1"/>
  <c r="L138" i="27" l="1"/>
  <c r="R134" i="27"/>
  <c r="C122" i="27"/>
  <c r="N122" i="27"/>
  <c r="C110" i="27"/>
  <c r="N110" i="27"/>
  <c r="Q100" i="27"/>
  <c r="N98" i="27"/>
  <c r="C98" i="27"/>
  <c r="C86" i="27"/>
  <c r="F134" i="27"/>
  <c r="N86" i="27"/>
  <c r="D85" i="27"/>
  <c r="N74" i="27"/>
  <c r="C74" i="27"/>
  <c r="D73" i="27"/>
  <c r="N62" i="27"/>
  <c r="C62" i="27"/>
  <c r="D61" i="27"/>
  <c r="N50" i="27"/>
  <c r="C50" i="27"/>
  <c r="D49" i="27"/>
  <c r="N38" i="27"/>
  <c r="C38" i="27"/>
  <c r="F37" i="27"/>
  <c r="G37" i="27" s="1"/>
  <c r="G33" i="27"/>
  <c r="G34" i="27" s="1"/>
  <c r="G35" i="27" s="1"/>
  <c r="P24" i="27"/>
  <c r="M20" i="27"/>
  <c r="N11" i="27" s="1"/>
  <c r="P11" i="27"/>
  <c r="Q11" i="27" s="1"/>
  <c r="O11" i="27"/>
  <c r="L7" i="27"/>
  <c r="L20" i="27" s="1"/>
  <c r="B7" i="27"/>
  <c r="B6" i="27"/>
  <c r="L36" i="27" l="1"/>
  <c r="L21" i="27"/>
  <c r="L33" i="27"/>
  <c r="L30" i="27"/>
  <c r="L31" i="27"/>
  <c r="D37" i="27"/>
  <c r="L35" i="27"/>
  <c r="G38" i="27"/>
  <c r="L37" i="27"/>
  <c r="L38" i="27"/>
  <c r="C134" i="27"/>
  <c r="L22" i="27"/>
  <c r="L32" i="27"/>
  <c r="L23" i="27"/>
  <c r="D97" i="27"/>
  <c r="P98" i="27"/>
  <c r="P101" i="27" s="1"/>
  <c r="Q101" i="27" s="1"/>
  <c r="Q102" i="27" s="1"/>
  <c r="L34" i="27"/>
  <c r="G39" i="27" l="1"/>
  <c r="L40" i="27" s="1"/>
  <c r="O24" i="27"/>
  <c r="G40" i="27" l="1"/>
  <c r="L41" i="27" s="1"/>
  <c r="S24" i="27"/>
  <c r="Q24" i="27"/>
  <c r="G41" i="27" l="1"/>
  <c r="L42" i="27" s="1"/>
  <c r="G42" i="27" l="1"/>
  <c r="L43" i="27" s="1"/>
  <c r="G43" i="27" l="1"/>
  <c r="G44" i="27"/>
  <c r="L44" i="27"/>
  <c r="L45" i="27" l="1"/>
  <c r="G45" i="27"/>
  <c r="L46" i="27" l="1"/>
  <c r="O38" i="27" s="1"/>
  <c r="G46" i="27"/>
  <c r="L47" i="27" l="1"/>
  <c r="G47" i="27"/>
  <c r="S38" i="27"/>
  <c r="Q38" i="27"/>
  <c r="G48" i="27" l="1"/>
  <c r="L48" i="27"/>
  <c r="L49" i="27" l="1"/>
  <c r="G49" i="27"/>
  <c r="L50" i="27" l="1"/>
  <c r="G50" i="27"/>
  <c r="L51" i="27" l="1"/>
  <c r="G51" i="27"/>
  <c r="L52" i="27" l="1"/>
  <c r="G52" i="27"/>
  <c r="G53" i="27" l="1"/>
  <c r="L53" i="27"/>
  <c r="L54" i="27" l="1"/>
  <c r="G54" i="27"/>
  <c r="L55" i="27" l="1"/>
  <c r="G55" i="27"/>
  <c r="L56" i="27" l="1"/>
  <c r="G56" i="27"/>
  <c r="G57" i="27" l="1"/>
  <c r="L57" i="27"/>
  <c r="L58" i="27" l="1"/>
  <c r="O50" i="27" s="1"/>
  <c r="G58" i="27"/>
  <c r="L59" i="27" l="1"/>
  <c r="G59" i="27"/>
  <c r="S50" i="27"/>
  <c r="Q50" i="27"/>
  <c r="L60" i="27" l="1"/>
  <c r="G60" i="27"/>
  <c r="L61" i="27" l="1"/>
  <c r="G61" i="27"/>
  <c r="L62" i="27" l="1"/>
  <c r="G62" i="27"/>
  <c r="L63" i="27" l="1"/>
  <c r="G63" i="27"/>
  <c r="L64" i="27" l="1"/>
  <c r="G64" i="27"/>
  <c r="L65" i="27" l="1"/>
  <c r="G65" i="27"/>
  <c r="G66" i="27" l="1"/>
  <c r="L66" i="27"/>
  <c r="L67" i="27" l="1"/>
  <c r="G67" i="27"/>
  <c r="L68" i="27" l="1"/>
  <c r="G68" i="27"/>
  <c r="L69" i="27" l="1"/>
  <c r="G69" i="27"/>
  <c r="G70" i="27" l="1"/>
  <c r="L70" i="27"/>
  <c r="O62" i="27" s="1"/>
  <c r="Q62" i="27" l="1"/>
  <c r="S62" i="27"/>
  <c r="L71" i="27"/>
  <c r="G71" i="27"/>
  <c r="L72" i="27" l="1"/>
  <c r="G72" i="27"/>
  <c r="L73" i="27" l="1"/>
  <c r="G73" i="27"/>
  <c r="L74" i="27" l="1"/>
  <c r="G74" i="27"/>
  <c r="G75" i="27" l="1"/>
  <c r="L75" i="27"/>
  <c r="L76" i="27" l="1"/>
  <c r="G76" i="27"/>
  <c r="L77" i="27" l="1"/>
  <c r="G77" i="27"/>
  <c r="L78" i="27" l="1"/>
  <c r="G78" i="27"/>
  <c r="G79" i="27" l="1"/>
  <c r="L79" i="27"/>
  <c r="L80" i="27" l="1"/>
  <c r="G80" i="27"/>
  <c r="L81" i="27" l="1"/>
  <c r="G81" i="27"/>
  <c r="L82" i="27" l="1"/>
  <c r="O74" i="27" s="1"/>
  <c r="G82" i="27"/>
  <c r="S74" i="27" l="1"/>
  <c r="Q74" i="27"/>
  <c r="G83" i="27"/>
  <c r="L83" i="27"/>
  <c r="L84" i="27" l="1"/>
  <c r="G84" i="27"/>
  <c r="L85" i="27" l="1"/>
  <c r="G85" i="27"/>
  <c r="G86" i="27" l="1"/>
  <c r="L86" i="27"/>
  <c r="L87" i="27" l="1"/>
  <c r="G87" i="27"/>
  <c r="L88" i="27" l="1"/>
  <c r="G88" i="27"/>
  <c r="L89" i="27" l="1"/>
  <c r="G89" i="27"/>
  <c r="L90" i="27" l="1"/>
  <c r="G90" i="27"/>
  <c r="G91" i="27" l="1"/>
  <c r="L91" i="27"/>
  <c r="L92" i="27" l="1"/>
  <c r="G92" i="27"/>
  <c r="L93" i="27" l="1"/>
  <c r="G93" i="27"/>
  <c r="L94" i="27" l="1"/>
  <c r="O86" i="27" s="1"/>
  <c r="G94" i="27"/>
  <c r="L95" i="27" l="1"/>
  <c r="G95" i="27"/>
  <c r="S86" i="27"/>
  <c r="Q86" i="27"/>
  <c r="Q98" i="27" s="1"/>
  <c r="L96" i="27" l="1"/>
  <c r="G96" i="27"/>
  <c r="L97" i="27" l="1"/>
  <c r="G97" i="27"/>
  <c r="L98" i="27" l="1"/>
  <c r="G98" i="27"/>
  <c r="L99" i="27" l="1"/>
  <c r="G99" i="27"/>
  <c r="L100" i="27" l="1"/>
  <c r="G100" i="27"/>
  <c r="L101" i="27" l="1"/>
  <c r="G101" i="27"/>
  <c r="L102" i="27" l="1"/>
  <c r="G102" i="27"/>
  <c r="L103" i="27" l="1"/>
  <c r="G103" i="27"/>
  <c r="L104" i="27" l="1"/>
  <c r="G104" i="27"/>
  <c r="L105" i="27" l="1"/>
  <c r="G105" i="27"/>
  <c r="L106" i="27" l="1"/>
  <c r="O98" i="27" s="1"/>
  <c r="S98" i="27" s="1"/>
  <c r="G106" i="27"/>
  <c r="G107" i="27" l="1"/>
  <c r="L107" i="27"/>
  <c r="L108" i="27" l="1"/>
  <c r="G108" i="27"/>
  <c r="L109" i="27" l="1"/>
  <c r="G109" i="27"/>
  <c r="G110" i="27" l="1"/>
  <c r="L110" i="27"/>
  <c r="L111" i="27" l="1"/>
  <c r="G111" i="27"/>
  <c r="G112" i="27" l="1"/>
  <c r="L112" i="27"/>
  <c r="L113" i="27" l="1"/>
  <c r="G113" i="27"/>
  <c r="L114" i="27" l="1"/>
  <c r="G114" i="27"/>
  <c r="L115" i="27" l="1"/>
  <c r="G115" i="27"/>
  <c r="L116" i="27" l="1"/>
  <c r="G116" i="27"/>
  <c r="L117" i="27" l="1"/>
  <c r="G117" i="27"/>
  <c r="L118" i="27" l="1"/>
  <c r="O110" i="27" s="1"/>
  <c r="S110" i="27" s="1"/>
  <c r="G118" i="27"/>
  <c r="G119" i="27" l="1"/>
  <c r="L119" i="27"/>
  <c r="L120" i="27" l="1"/>
  <c r="G120" i="27"/>
  <c r="L121" i="27" l="1"/>
  <c r="G121" i="27"/>
  <c r="G122" i="27" l="1"/>
  <c r="L122" i="27"/>
  <c r="L123" i="27" l="1"/>
  <c r="G123" i="27"/>
  <c r="G124" i="27" l="1"/>
  <c r="L124" i="27"/>
  <c r="L125" i="27" l="1"/>
  <c r="G125" i="27"/>
  <c r="L126" i="27" l="1"/>
  <c r="G126" i="27"/>
  <c r="L127" i="27" l="1"/>
  <c r="G127" i="27"/>
  <c r="L128" i="27" l="1"/>
  <c r="G128" i="27"/>
  <c r="L129" i="27" l="1"/>
  <c r="G129" i="27"/>
  <c r="L130" i="27" l="1"/>
  <c r="G130" i="27"/>
  <c r="G131" i="27" l="1"/>
  <c r="L131" i="27"/>
  <c r="L132" i="27" l="1"/>
  <c r="G132" i="27"/>
  <c r="G133" i="27" s="1"/>
  <c r="L134" i="27" l="1"/>
  <c r="O122" i="27"/>
  <c r="S122" i="27" l="1"/>
  <c r="S134" i="27" s="1"/>
  <c r="O134" i="27"/>
  <c r="O136" i="27" s="1"/>
  <c r="J3" i="27"/>
  <c r="L139" i="27"/>
  <c r="L141" i="27" s="1"/>
  <c r="L144" i="27" s="1"/>
</calcChain>
</file>

<file path=xl/sharedStrings.xml><?xml version="1.0" encoding="utf-8"?>
<sst xmlns="http://schemas.openxmlformats.org/spreadsheetml/2006/main" count="70" uniqueCount="70">
  <si>
    <t>Kwota kapitału pozostająca do spłaty</t>
  </si>
  <si>
    <t>marża banku</t>
  </si>
  <si>
    <t>razem oprocentowanie</t>
  </si>
  <si>
    <t>Liczba dni roku</t>
  </si>
  <si>
    <t>planowane wykorzystanie kredytu</t>
  </si>
  <si>
    <t>cel:</t>
  </si>
  <si>
    <t>Termomodernizacja (2.800.652) Kołączkowo-Łagiewki (1.025.742)</t>
  </si>
  <si>
    <t>Geodezyjny</t>
  </si>
  <si>
    <t>CB</t>
  </si>
  <si>
    <t>Kościuszki</t>
  </si>
  <si>
    <t>CO</t>
  </si>
  <si>
    <t>od</t>
  </si>
  <si>
    <t>do</t>
  </si>
  <si>
    <t>Data płatności odsetek (do dnia)</t>
  </si>
  <si>
    <t>Kwota odsetek za dany okres rozliczeniowy</t>
  </si>
  <si>
    <t>Kwota odsetek za dany rok kalendarzowy</t>
  </si>
  <si>
    <t>PEKAO</t>
  </si>
  <si>
    <t>średnia</t>
  </si>
  <si>
    <t>PLAN</t>
  </si>
  <si>
    <t>BRAK</t>
  </si>
  <si>
    <t>marzec</t>
  </si>
  <si>
    <t>czerwiec</t>
  </si>
  <si>
    <t>lipiec</t>
  </si>
  <si>
    <t>Okres rozliczeniowy odsetek (okres naliczania odsetek)</t>
  </si>
  <si>
    <t>Okres obrachunkowy odsetek (od dnia do dnia)</t>
  </si>
  <si>
    <t>od 29.10.2018 r. do 31.12.2018 r.</t>
  </si>
  <si>
    <t>od 01.01.2020 r. do 31.03.2020 r.</t>
  </si>
  <si>
    <t xml:space="preserve">od 01.04.2020 r. do 30.06.2020 r. </t>
  </si>
  <si>
    <t>od 01.07.2020 r. do 30.09.2020 r.</t>
  </si>
  <si>
    <t>od 01.10.2020 r. do 31.12.2020 r.</t>
  </si>
  <si>
    <t>od 01.01.2021 r. do 31.03.2021 r.</t>
  </si>
  <si>
    <t xml:space="preserve">od 01.04.2021 r. do 30.06.2021 r. </t>
  </si>
  <si>
    <t>od 01.07.2021 r. do 30.09.2021 r.</t>
  </si>
  <si>
    <t>od 01.10.2021 r. do 31.12.2021 r.</t>
  </si>
  <si>
    <t>od 01.01.2022 r. do 31.03.2022 r.</t>
  </si>
  <si>
    <t xml:space="preserve">od 01.04.2022 r. do 30.06.2022 r. </t>
  </si>
  <si>
    <t>od 01.07.2022 r. do 30.09.2022 r.</t>
  </si>
  <si>
    <t>od 01.10.2022 r. do 31.12.2022 r.</t>
  </si>
  <si>
    <t>od 01.01.2023 r. do 31.03.2023 r.</t>
  </si>
  <si>
    <t xml:space="preserve">od 01.04.2023 r. do 30.06.2023 r. </t>
  </si>
  <si>
    <t>od 01.07.2023 r. do 30.09.2023 r.</t>
  </si>
  <si>
    <t>od 01.10.2023 r. do 31.12.2023 r.</t>
  </si>
  <si>
    <t>od 01.01.2024 r. do 31.03.2024 r.</t>
  </si>
  <si>
    <t xml:space="preserve">od 01.04.2024 r. do 30.06.2024 r. </t>
  </si>
  <si>
    <t>od 01.07.2024 r. do 30.09.2024 r.</t>
  </si>
  <si>
    <t>od 01.10.2024 r. do 31.12.2024 r.</t>
  </si>
  <si>
    <t>od 01.01.2025 r. do 31.03.2025 r.</t>
  </si>
  <si>
    <t xml:space="preserve">od 01.04.2025 r. do 30.06.2025 r. </t>
  </si>
  <si>
    <t>od 01.07.2025 r. do 30.09.2025 r.</t>
  </si>
  <si>
    <t>od 01.10.2025 r. do 31.12.2025 r.</t>
  </si>
  <si>
    <t xml:space="preserve">od 01.04.2026 r. do 30.06.2026 r. </t>
  </si>
  <si>
    <t>od 01.07.2026 r. do 30.09.2026 r.</t>
  </si>
  <si>
    <t>od 01.10.2026 r. do 31.12.2026 r.</t>
  </si>
  <si>
    <t>od 01.01.2026 r. do 31.03.2026 r.</t>
  </si>
  <si>
    <t>od 01.01.2027 r. do 31.03.2027 r.</t>
  </si>
  <si>
    <t xml:space="preserve">od 01.04.2027 r. do 30.06.2027 r. </t>
  </si>
  <si>
    <t>do dyspozycji</t>
  </si>
  <si>
    <t>zakładana prowizja</t>
  </si>
  <si>
    <t>od 01.07.2027 r. do 30.09.2027 r.</t>
  </si>
  <si>
    <t>od 01.10.2027 r. do 30.11.2027 r.</t>
  </si>
  <si>
    <t>Data spłaty raty kapitałowej*</t>
  </si>
  <si>
    <t>*) w 2019 roku data uruchomienia transzy kredytu</t>
  </si>
  <si>
    <t>Liczba dni miesiąca/okresu rozliczeniowego odsetek</t>
  </si>
  <si>
    <t>od 15.07.2019 r. do 30.09.2019 r.</t>
  </si>
  <si>
    <t>Kwota raty kapitałowej **</t>
  </si>
  <si>
    <t>Kwota kredytu</t>
  </si>
  <si>
    <t>**) w 2019 roku kwota uruchomionego kredytu</t>
  </si>
  <si>
    <t>RAZEM odsetki</t>
  </si>
  <si>
    <t>WIBOR 3M na dzień 29.11.2019</t>
  </si>
  <si>
    <t>od 13.12.2019 r. do 31.12.2019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</si>
</sst>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164" formatCode="#,##0.00_ ;[Red]\-#,##0.00\ "/>
    <numFmt numFmtId="165" formatCode="#,##0.00\ &quot;zł&quot;"/>
    <numFmt numFmtId="166" formatCode="0.00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5" fillId="0" borderId="0" xfId="0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10" fontId="6" fillId="0" borderId="1" xfId="1" applyNumberFormat="1" applyFont="1" applyFill="1" applyBorder="1"/>
    <xf numFmtId="0" fontId="5" fillId="0" borderId="0" xfId="0" applyFont="1" applyFill="1"/>
    <xf numFmtId="0" fontId="4" fillId="0" borderId="0" xfId="0" applyFont="1" applyFill="1"/>
    <xf numFmtId="165" fontId="5" fillId="0" borderId="0" xfId="0" applyNumberFormat="1" applyFont="1" applyFill="1"/>
    <xf numFmtId="14" fontId="5" fillId="0" borderId="0" xfId="0" applyNumberFormat="1" applyFont="1" applyFill="1"/>
    <xf numFmtId="164" fontId="5" fillId="0" borderId="0" xfId="0" applyNumberFormat="1" applyFont="1" applyFill="1"/>
    <xf numFmtId="8" fontId="5" fillId="0" borderId="0" xfId="0" applyNumberFormat="1" applyFont="1" applyFill="1"/>
    <xf numFmtId="10" fontId="5" fillId="0" borderId="0" xfId="0" applyNumberFormat="1" applyFont="1" applyFill="1"/>
    <xf numFmtId="10" fontId="5" fillId="0" borderId="0" xfId="0" applyNumberFormat="1" applyFont="1" applyFill="1" applyAlignment="1">
      <alignment vertical="center"/>
    </xf>
    <xf numFmtId="9" fontId="5" fillId="0" borderId="0" xfId="0" applyNumberFormat="1" applyFont="1" applyFill="1"/>
    <xf numFmtId="164" fontId="4" fillId="0" borderId="0" xfId="0" applyNumberFormat="1" applyFont="1" applyFill="1"/>
    <xf numFmtId="0" fontId="7" fillId="0" borderId="0" xfId="0" applyFont="1" applyFill="1"/>
    <xf numFmtId="0" fontId="9" fillId="0" borderId="0" xfId="0" applyFont="1" applyFill="1" applyAlignment="1">
      <alignment wrapText="1"/>
    </xf>
    <xf numFmtId="8" fontId="9" fillId="0" borderId="0" xfId="0" applyNumberFormat="1" applyFont="1" applyFill="1" applyAlignment="1">
      <alignment vertical="center" wrapText="1"/>
    </xf>
    <xf numFmtId="8" fontId="5" fillId="0" borderId="0" xfId="0" applyNumberFormat="1" applyFont="1" applyFill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/>
    <xf numFmtId="0" fontId="5" fillId="0" borderId="8" xfId="0" applyFont="1" applyFill="1" applyBorder="1"/>
    <xf numFmtId="14" fontId="5" fillId="0" borderId="9" xfId="0" applyNumberFormat="1" applyFont="1" applyFill="1" applyBorder="1"/>
    <xf numFmtId="165" fontId="5" fillId="0" borderId="9" xfId="0" applyNumberFormat="1" applyFont="1" applyFill="1" applyBorder="1"/>
    <xf numFmtId="14" fontId="7" fillId="0" borderId="9" xfId="0" applyNumberFormat="1" applyFont="1" applyFill="1" applyBorder="1" applyAlignment="1">
      <alignment horizontal="center" vertical="center" wrapText="1"/>
    </xf>
    <xf numFmtId="8" fontId="5" fillId="0" borderId="9" xfId="0" applyNumberFormat="1" applyFont="1" applyFill="1" applyBorder="1"/>
    <xf numFmtId="0" fontId="5" fillId="0" borderId="0" xfId="0" applyFont="1" applyFill="1" applyBorder="1"/>
    <xf numFmtId="14" fontId="5" fillId="0" borderId="1" xfId="0" applyNumberFormat="1" applyFont="1" applyFill="1" applyBorder="1"/>
    <xf numFmtId="165" fontId="5" fillId="0" borderId="1" xfId="0" applyNumberFormat="1" applyFont="1" applyFill="1" applyBorder="1"/>
    <xf numFmtId="0" fontId="5" fillId="0" borderId="11" xfId="0" applyFont="1" applyFill="1" applyBorder="1"/>
    <xf numFmtId="14" fontId="5" fillId="0" borderId="12" xfId="0" applyNumberFormat="1" applyFont="1" applyFill="1" applyBorder="1"/>
    <xf numFmtId="165" fontId="5" fillId="0" borderId="12" xfId="0" applyNumberFormat="1" applyFont="1" applyFill="1" applyBorder="1"/>
    <xf numFmtId="14" fontId="7" fillId="0" borderId="12" xfId="0" applyNumberFormat="1" applyFont="1" applyFill="1" applyBorder="1" applyAlignment="1">
      <alignment horizontal="center" vertical="center" wrapText="1"/>
    </xf>
    <xf numFmtId="8" fontId="5" fillId="0" borderId="12" xfId="0" applyNumberFormat="1" applyFont="1" applyFill="1" applyBorder="1"/>
    <xf numFmtId="14" fontId="5" fillId="0" borderId="4" xfId="0" applyNumberFormat="1" applyFont="1" applyFill="1" applyBorder="1"/>
    <xf numFmtId="165" fontId="5" fillId="0" borderId="4" xfId="0" applyNumberFormat="1" applyFont="1" applyFill="1" applyBorder="1"/>
    <xf numFmtId="14" fontId="7" fillId="0" borderId="4" xfId="0" applyNumberFormat="1" applyFont="1" applyFill="1" applyBorder="1" applyAlignment="1">
      <alignment horizontal="center" vertical="center" wrapText="1"/>
    </xf>
    <xf numFmtId="8" fontId="5" fillId="0" borderId="4" xfId="0" applyNumberFormat="1" applyFont="1" applyFill="1" applyBorder="1"/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/>
    <xf numFmtId="164" fontId="6" fillId="0" borderId="0" xfId="0" applyNumberFormat="1" applyFont="1" applyFill="1"/>
    <xf numFmtId="166" fontId="5" fillId="0" borderId="0" xfId="1" applyNumberFormat="1" applyFont="1" applyFill="1"/>
    <xf numFmtId="10" fontId="4" fillId="0" borderId="1" xfId="1" applyNumberFormat="1" applyFont="1" applyFill="1" applyBorder="1"/>
    <xf numFmtId="14" fontId="4" fillId="0" borderId="1" xfId="0" applyNumberFormat="1" applyFont="1" applyFill="1" applyBorder="1"/>
    <xf numFmtId="165" fontId="4" fillId="0" borderId="1" xfId="0" applyNumberFormat="1" applyFont="1" applyFill="1" applyBorder="1"/>
    <xf numFmtId="14" fontId="4" fillId="0" borderId="2" xfId="0" applyNumberFormat="1" applyFont="1" applyFill="1" applyBorder="1"/>
    <xf numFmtId="165" fontId="4" fillId="0" borderId="2" xfId="0" applyNumberFormat="1" applyFont="1" applyFill="1" applyBorder="1"/>
    <xf numFmtId="8" fontId="5" fillId="0" borderId="2" xfId="0" applyNumberFormat="1" applyFont="1" applyFill="1" applyBorder="1"/>
    <xf numFmtId="165" fontId="5" fillId="0" borderId="2" xfId="0" applyNumberFormat="1" applyFont="1" applyFill="1" applyBorder="1"/>
    <xf numFmtId="10" fontId="5" fillId="2" borderId="1" xfId="1" applyNumberFormat="1" applyFont="1" applyFill="1" applyBorder="1" applyProtection="1">
      <protection locked="0"/>
    </xf>
    <xf numFmtId="8" fontId="8" fillId="0" borderId="0" xfId="0" applyNumberFormat="1" applyFont="1" applyFill="1"/>
    <xf numFmtId="165" fontId="12" fillId="0" borderId="0" xfId="0" applyNumberFormat="1" applyFont="1" applyFill="1"/>
    <xf numFmtId="164" fontId="13" fillId="0" borderId="0" xfId="0" applyNumberFormat="1" applyFont="1" applyFill="1"/>
    <xf numFmtId="8" fontId="13" fillId="0" borderId="0" xfId="0" applyNumberFormat="1" applyFont="1" applyFill="1"/>
    <xf numFmtId="14" fontId="7" fillId="0" borderId="2" xfId="0" applyNumberFormat="1" applyFont="1" applyFill="1" applyBorder="1" applyAlignment="1">
      <alignment horizontal="center" vertical="center" wrapText="1"/>
    </xf>
    <xf numFmtId="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8" fillId="0" borderId="14" xfId="0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right"/>
    </xf>
    <xf numFmtId="8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8" fontId="5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14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8" fontId="5" fillId="0" borderId="4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8" fontId="5" fillId="0" borderId="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4" fontId="7" fillId="0" borderId="1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8" fontId="5" fillId="0" borderId="9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/>
    <xf numFmtId="2" fontId="2" fillId="3" borderId="1" xfId="0" applyNumberFormat="1" applyFont="1" applyFill="1" applyBorder="1" applyAlignment="1"/>
    <xf numFmtId="164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0" fontId="2" fillId="2" borderId="1" xfId="0" applyFont="1" applyFill="1" applyBorder="1" applyAlignment="1"/>
    <xf numFmtId="164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2" fillId="0" borderId="1" xfId="0" applyFont="1" applyFill="1" applyBorder="1" applyAlignment="1"/>
    <xf numFmtId="164" fontId="5" fillId="0" borderId="0" xfId="0" applyNumberFormat="1" applyFont="1" applyFill="1" applyAlignment="1"/>
    <xf numFmtId="0" fontId="5" fillId="0" borderId="0" xfId="0" applyFont="1" applyFill="1" applyAlignment="1"/>
    <xf numFmtId="2" fontId="10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687E-9B36-4548-86D1-15180373EE80}">
  <sheetPr>
    <pageSetUpPr fitToPage="1"/>
  </sheetPr>
  <dimension ref="A2:S154"/>
  <sheetViews>
    <sheetView tabSelected="1" topLeftCell="E1" workbookViewId="0">
      <selection activeCell="L41" sqref="L41"/>
    </sheetView>
  </sheetViews>
  <sheetFormatPr defaultColWidth="8.85546875" defaultRowHeight="15" x14ac:dyDescent="0.25"/>
  <cols>
    <col min="1" max="1" width="27.85546875" style="4" hidden="1" customWidth="1"/>
    <col min="2" max="2" width="14.28515625" style="4" hidden="1" customWidth="1"/>
    <col min="3" max="3" width="14.85546875" style="55" hidden="1" customWidth="1"/>
    <col min="4" max="4" width="0" style="4" hidden="1" customWidth="1"/>
    <col min="5" max="5" width="12.85546875" style="4" bestFit="1" customWidth="1"/>
    <col min="6" max="6" width="14.85546875" style="6" customWidth="1"/>
    <col min="7" max="7" width="14.85546875" style="4" bestFit="1" customWidth="1"/>
    <col min="8" max="11" width="14.7109375" style="7" customWidth="1"/>
    <col min="12" max="12" width="13.7109375" style="4" bestFit="1" customWidth="1"/>
    <col min="13" max="13" width="13.28515625" style="4" bestFit="1" customWidth="1"/>
    <col min="14" max="14" width="9" style="4" bestFit="1" customWidth="1"/>
    <col min="15" max="15" width="13.7109375" style="56" hidden="1" customWidth="1"/>
    <col min="16" max="16" width="14.28515625" style="4" hidden="1" customWidth="1"/>
    <col min="17" max="17" width="13.7109375" style="4" hidden="1" customWidth="1"/>
    <col min="18" max="18" width="10.7109375" style="4" hidden="1" customWidth="1"/>
    <col min="19" max="19" width="12.7109375" style="4" hidden="1" customWidth="1"/>
    <col min="20" max="20" width="0" style="4" hidden="1" customWidth="1"/>
    <col min="21" max="16384" width="8.85546875" style="4"/>
  </cols>
  <sheetData>
    <row r="2" spans="1:17" ht="13.9" x14ac:dyDescent="0.25">
      <c r="E2" s="5" t="s">
        <v>65</v>
      </c>
      <c r="G2" s="50">
        <v>1000000</v>
      </c>
      <c r="H2" s="6"/>
      <c r="J2" s="52">
        <v>1142729.9231274093</v>
      </c>
    </row>
    <row r="3" spans="1:17" ht="13.9" x14ac:dyDescent="0.25">
      <c r="J3" s="53">
        <f>L134</f>
        <v>81287.286548394331</v>
      </c>
    </row>
    <row r="4" spans="1:17" ht="13.9" x14ac:dyDescent="0.25">
      <c r="M4" s="9"/>
    </row>
    <row r="5" spans="1:17" x14ac:dyDescent="0.25">
      <c r="E5" s="92" t="s">
        <v>68</v>
      </c>
      <c r="F5" s="92"/>
      <c r="G5" s="93"/>
      <c r="H5" s="93"/>
      <c r="I5" s="93"/>
      <c r="J5" s="93"/>
      <c r="K5" s="93"/>
      <c r="L5" s="42">
        <v>1.7100000000000001E-2</v>
      </c>
      <c r="N5" s="7"/>
      <c r="P5" s="4" t="s">
        <v>16</v>
      </c>
      <c r="Q5" s="4" t="s">
        <v>17</v>
      </c>
    </row>
    <row r="6" spans="1:17" x14ac:dyDescent="0.25">
      <c r="B6" s="4">
        <f>B7-G8</f>
        <v>4000000</v>
      </c>
      <c r="E6" s="94" t="s">
        <v>1</v>
      </c>
      <c r="F6" s="95"/>
      <c r="G6" s="96"/>
      <c r="H6" s="96"/>
      <c r="I6" s="96"/>
      <c r="J6" s="96"/>
      <c r="K6" s="96"/>
      <c r="L6" s="49"/>
      <c r="N6" s="10"/>
      <c r="O6" s="11"/>
      <c r="P6" s="12">
        <v>0</v>
      </c>
      <c r="Q6" s="10">
        <v>0</v>
      </c>
    </row>
    <row r="7" spans="1:17" ht="14.45" x14ac:dyDescent="0.3">
      <c r="B7" s="4">
        <f>SUM(B11:B19)</f>
        <v>4000000</v>
      </c>
      <c r="E7" s="97" t="s">
        <v>2</v>
      </c>
      <c r="F7" s="98"/>
      <c r="G7" s="99"/>
      <c r="H7" s="99"/>
      <c r="I7" s="99"/>
      <c r="J7" s="99"/>
      <c r="K7" s="99"/>
      <c r="L7" s="3">
        <f>SUM(L5:L6)</f>
        <v>1.7100000000000001E-2</v>
      </c>
    </row>
    <row r="8" spans="1:17" ht="13.9" x14ac:dyDescent="0.25">
      <c r="E8" s="100"/>
      <c r="F8" s="101"/>
      <c r="G8" s="5"/>
      <c r="H8" s="13"/>
      <c r="I8" s="13"/>
      <c r="J8" s="13"/>
      <c r="K8" s="13"/>
      <c r="L8" s="8"/>
      <c r="M8" s="13"/>
      <c r="N8" s="14"/>
    </row>
    <row r="9" spans="1:17" s="15" customFormat="1" ht="33.75" x14ac:dyDescent="0.2">
      <c r="A9" s="15" t="s">
        <v>5</v>
      </c>
      <c r="B9" s="15" t="s">
        <v>4</v>
      </c>
      <c r="C9" s="16"/>
      <c r="E9" s="102" t="s">
        <v>60</v>
      </c>
      <c r="F9" s="104" t="s">
        <v>64</v>
      </c>
      <c r="G9" s="89" t="s">
        <v>0</v>
      </c>
      <c r="H9" s="106" t="s">
        <v>23</v>
      </c>
      <c r="I9" s="90"/>
      <c r="J9" s="107" t="s">
        <v>13</v>
      </c>
      <c r="K9" s="107" t="s">
        <v>24</v>
      </c>
      <c r="L9" s="89" t="s">
        <v>14</v>
      </c>
      <c r="M9" s="90" t="s">
        <v>62</v>
      </c>
      <c r="N9" s="90" t="s">
        <v>3</v>
      </c>
      <c r="O9" s="90" t="s">
        <v>15</v>
      </c>
      <c r="P9" s="91" t="s">
        <v>18</v>
      </c>
      <c r="Q9" s="91" t="s">
        <v>19</v>
      </c>
    </row>
    <row r="10" spans="1:17" s="15" customFormat="1" ht="11.25" x14ac:dyDescent="0.2">
      <c r="C10" s="16"/>
      <c r="E10" s="103"/>
      <c r="F10" s="105"/>
      <c r="G10" s="90"/>
      <c r="H10" s="57" t="s">
        <v>11</v>
      </c>
      <c r="I10" s="57" t="s">
        <v>12</v>
      </c>
      <c r="J10" s="90"/>
      <c r="K10" s="90"/>
      <c r="L10" s="90"/>
      <c r="M10" s="90"/>
      <c r="N10" s="90"/>
      <c r="O10" s="90"/>
      <c r="P10" s="91"/>
      <c r="Q10" s="91"/>
    </row>
    <row r="11" spans="1:17" s="1" customFormat="1" ht="13.9" hidden="1" x14ac:dyDescent="0.25">
      <c r="C11" s="17"/>
      <c r="E11" s="18"/>
      <c r="F11" s="19"/>
      <c r="G11" s="19"/>
      <c r="H11" s="18"/>
      <c r="I11" s="18"/>
      <c r="J11" s="18"/>
      <c r="K11" s="18"/>
      <c r="L11" s="20"/>
      <c r="M11" s="59"/>
      <c r="N11" s="72">
        <f>SUM(M11:M23)</f>
        <v>64</v>
      </c>
      <c r="O11" s="65">
        <f>SUM(L11:L19)</f>
        <v>0</v>
      </c>
      <c r="P11" s="65">
        <f>230554-76700</f>
        <v>153854</v>
      </c>
      <c r="Q11" s="65">
        <f>P11-O11</f>
        <v>153854</v>
      </c>
    </row>
    <row r="12" spans="1:17" s="1" customFormat="1" ht="13.9" hidden="1" x14ac:dyDescent="0.25">
      <c r="C12" s="17"/>
      <c r="E12" s="18"/>
      <c r="F12" s="19"/>
      <c r="G12" s="19"/>
      <c r="H12" s="18"/>
      <c r="I12" s="18"/>
      <c r="J12" s="18"/>
      <c r="K12" s="18"/>
      <c r="L12" s="20"/>
      <c r="M12" s="59"/>
      <c r="N12" s="72"/>
      <c r="O12" s="66"/>
      <c r="P12" s="66"/>
      <c r="Q12" s="66"/>
    </row>
    <row r="13" spans="1:17" s="1" customFormat="1" ht="41.45" hidden="1" x14ac:dyDescent="0.25">
      <c r="A13" s="1" t="s">
        <v>6</v>
      </c>
      <c r="B13" s="2"/>
      <c r="C13" s="17" t="s">
        <v>20</v>
      </c>
      <c r="E13" s="18"/>
      <c r="F13" s="19"/>
      <c r="G13" s="19"/>
      <c r="H13" s="18"/>
      <c r="I13" s="18"/>
      <c r="J13" s="18"/>
      <c r="K13" s="18"/>
      <c r="L13" s="20"/>
      <c r="M13" s="59"/>
      <c r="N13" s="72"/>
      <c r="O13" s="66"/>
      <c r="P13" s="66"/>
      <c r="Q13" s="66"/>
    </row>
    <row r="14" spans="1:17" s="1" customFormat="1" ht="13.9" hidden="1" x14ac:dyDescent="0.25">
      <c r="B14" s="2">
        <v>4000000</v>
      </c>
      <c r="C14" s="17"/>
      <c r="E14" s="18"/>
      <c r="F14" s="19"/>
      <c r="G14" s="19"/>
      <c r="H14" s="18"/>
      <c r="I14" s="18"/>
      <c r="J14" s="18"/>
      <c r="K14" s="18"/>
      <c r="L14" s="20"/>
      <c r="M14" s="59"/>
      <c r="N14" s="72"/>
      <c r="O14" s="66"/>
      <c r="P14" s="66"/>
      <c r="Q14" s="66"/>
    </row>
    <row r="15" spans="1:17" s="1" customFormat="1" ht="13.9" hidden="1" x14ac:dyDescent="0.25">
      <c r="B15" s="2"/>
      <c r="C15" s="17"/>
      <c r="E15" s="18"/>
      <c r="F15" s="19"/>
      <c r="G15" s="19"/>
      <c r="H15" s="18"/>
      <c r="I15" s="18"/>
      <c r="J15" s="18"/>
      <c r="K15" s="18"/>
      <c r="L15" s="20"/>
      <c r="M15" s="59"/>
      <c r="N15" s="72"/>
      <c r="O15" s="66"/>
      <c r="P15" s="66"/>
      <c r="Q15" s="66"/>
    </row>
    <row r="16" spans="1:17" s="1" customFormat="1" ht="13.9" hidden="1" x14ac:dyDescent="0.25">
      <c r="A16" s="1" t="s">
        <v>7</v>
      </c>
      <c r="B16" s="2"/>
      <c r="C16" s="17" t="s">
        <v>21</v>
      </c>
      <c r="E16" s="18"/>
      <c r="F16" s="19"/>
      <c r="G16" s="19"/>
      <c r="H16" s="18"/>
      <c r="I16" s="18"/>
      <c r="J16" s="18"/>
      <c r="K16" s="18"/>
      <c r="L16" s="20"/>
      <c r="M16" s="59"/>
      <c r="N16" s="72"/>
      <c r="O16" s="66"/>
      <c r="P16" s="66"/>
      <c r="Q16" s="66"/>
    </row>
    <row r="17" spans="1:19" s="1" customFormat="1" ht="13.9" hidden="1" x14ac:dyDescent="0.25">
      <c r="A17" s="1" t="s">
        <v>9</v>
      </c>
      <c r="B17" s="2"/>
      <c r="C17" s="17" t="s">
        <v>22</v>
      </c>
      <c r="E17" s="18"/>
      <c r="F17" s="19"/>
      <c r="G17" s="19"/>
      <c r="H17" s="18"/>
      <c r="I17" s="18"/>
      <c r="J17" s="18"/>
      <c r="K17" s="18"/>
      <c r="L17" s="20"/>
      <c r="M17" s="59"/>
      <c r="N17" s="72"/>
      <c r="O17" s="66"/>
      <c r="P17" s="66"/>
      <c r="Q17" s="66"/>
    </row>
    <row r="18" spans="1:19" s="1" customFormat="1" ht="13.9" hidden="1" x14ac:dyDescent="0.25">
      <c r="A18" s="1" t="s">
        <v>8</v>
      </c>
      <c r="B18" s="2"/>
      <c r="C18" s="17"/>
      <c r="E18" s="18"/>
      <c r="F18" s="19"/>
      <c r="G18" s="19"/>
      <c r="H18" s="18"/>
      <c r="I18" s="18"/>
      <c r="J18" s="18"/>
      <c r="K18" s="18"/>
      <c r="L18" s="20"/>
      <c r="M18" s="59"/>
      <c r="N18" s="72"/>
      <c r="O18" s="66"/>
      <c r="P18" s="66"/>
      <c r="Q18" s="66"/>
    </row>
    <row r="19" spans="1:19" s="1" customFormat="1" ht="13.9" hidden="1" x14ac:dyDescent="0.25">
      <c r="A19" s="1" t="s">
        <v>10</v>
      </c>
      <c r="B19" s="2"/>
      <c r="C19" s="17"/>
      <c r="E19" s="18"/>
      <c r="F19" s="19"/>
      <c r="G19" s="19"/>
      <c r="H19" s="18"/>
      <c r="I19" s="18"/>
      <c r="J19" s="18"/>
      <c r="K19" s="18"/>
      <c r="L19" s="20"/>
      <c r="M19" s="59"/>
      <c r="N19" s="72"/>
      <c r="O19" s="66"/>
      <c r="P19" s="66"/>
      <c r="Q19" s="66"/>
    </row>
    <row r="20" spans="1:19" s="1" customFormat="1" ht="13.9" hidden="1" x14ac:dyDescent="0.25">
      <c r="B20" s="2"/>
      <c r="C20" s="17"/>
      <c r="E20" s="18">
        <v>43402</v>
      </c>
      <c r="F20" s="19"/>
      <c r="G20" s="19"/>
      <c r="H20" s="18">
        <v>43402</v>
      </c>
      <c r="I20" s="18">
        <v>43423</v>
      </c>
      <c r="J20" s="67">
        <v>43480</v>
      </c>
      <c r="K20" s="67" t="s">
        <v>25</v>
      </c>
      <c r="L20" s="20">
        <f>G20*L7/365*M20</f>
        <v>0</v>
      </c>
      <c r="M20" s="59">
        <f>3+19</f>
        <v>22</v>
      </c>
      <c r="N20" s="72"/>
      <c r="O20" s="66"/>
      <c r="P20" s="66"/>
      <c r="Q20" s="66"/>
    </row>
    <row r="21" spans="1:19" s="1" customFormat="1" ht="13.9" hidden="1" x14ac:dyDescent="0.25">
      <c r="B21" s="2"/>
      <c r="C21" s="17"/>
      <c r="E21" s="67">
        <v>43424</v>
      </c>
      <c r="F21" s="19"/>
      <c r="G21" s="19"/>
      <c r="H21" s="18">
        <v>43424</v>
      </c>
      <c r="I21" s="18">
        <v>43434</v>
      </c>
      <c r="J21" s="68"/>
      <c r="K21" s="68"/>
      <c r="L21" s="20">
        <f>G21*L7/365*M21</f>
        <v>0</v>
      </c>
      <c r="M21" s="59">
        <v>11</v>
      </c>
      <c r="N21" s="72"/>
      <c r="O21" s="66"/>
      <c r="P21" s="66"/>
      <c r="Q21" s="66"/>
    </row>
    <row r="22" spans="1:19" s="1" customFormat="1" ht="13.9" hidden="1" x14ac:dyDescent="0.25">
      <c r="B22" s="2"/>
      <c r="C22" s="17"/>
      <c r="E22" s="69"/>
      <c r="F22" s="19"/>
      <c r="G22" s="19"/>
      <c r="H22" s="18">
        <v>43435</v>
      </c>
      <c r="I22" s="18">
        <v>43443</v>
      </c>
      <c r="J22" s="68"/>
      <c r="K22" s="68"/>
      <c r="L22" s="20">
        <f>G22*L7/365*M22</f>
        <v>0</v>
      </c>
      <c r="M22" s="59">
        <v>9</v>
      </c>
      <c r="N22" s="72"/>
      <c r="O22" s="66"/>
      <c r="P22" s="66"/>
      <c r="Q22" s="66"/>
    </row>
    <row r="23" spans="1:19" s="1" customFormat="1" ht="13.9" hidden="1" x14ac:dyDescent="0.25">
      <c r="B23" s="2"/>
      <c r="C23" s="17"/>
      <c r="E23" s="18">
        <v>43444</v>
      </c>
      <c r="F23" s="19"/>
      <c r="G23" s="19"/>
      <c r="H23" s="18">
        <v>43444</v>
      </c>
      <c r="I23" s="18">
        <v>43465</v>
      </c>
      <c r="J23" s="69"/>
      <c r="K23" s="69"/>
      <c r="L23" s="20">
        <f>G23*L7/365*M23</f>
        <v>0</v>
      </c>
      <c r="M23" s="59">
        <v>22</v>
      </c>
      <c r="N23" s="72"/>
      <c r="O23" s="66"/>
      <c r="P23" s="66"/>
      <c r="Q23" s="66"/>
    </row>
    <row r="24" spans="1:19" ht="13.9" hidden="1" x14ac:dyDescent="0.25">
      <c r="B24" s="8"/>
      <c r="C24" s="70"/>
      <c r="E24" s="27"/>
      <c r="F24" s="28"/>
      <c r="G24" s="28"/>
      <c r="H24" s="18"/>
      <c r="I24" s="18"/>
      <c r="J24" s="67"/>
      <c r="K24" s="67"/>
      <c r="L24" s="20"/>
      <c r="M24" s="59"/>
      <c r="N24" s="72">
        <v>365</v>
      </c>
      <c r="O24" s="65">
        <f>SUM(L20:L33)</f>
        <v>0</v>
      </c>
      <c r="P24" s="65">
        <f>324728-29900</f>
        <v>294828</v>
      </c>
      <c r="Q24" s="65">
        <f t="shared" ref="Q24" si="0">P24-O24</f>
        <v>294828</v>
      </c>
      <c r="R24" s="4">
        <v>70464.27</v>
      </c>
      <c r="S24" s="9">
        <f>R24-O24</f>
        <v>70464.27</v>
      </c>
    </row>
    <row r="25" spans="1:19" ht="13.9" hidden="1" x14ac:dyDescent="0.25">
      <c r="B25" s="8"/>
      <c r="C25" s="71"/>
      <c r="E25" s="27"/>
      <c r="F25" s="28"/>
      <c r="G25" s="28"/>
      <c r="H25" s="18"/>
      <c r="I25" s="18"/>
      <c r="J25" s="68"/>
      <c r="K25" s="68"/>
      <c r="L25" s="20"/>
      <c r="M25" s="59"/>
      <c r="N25" s="72"/>
      <c r="O25" s="66"/>
      <c r="P25" s="66"/>
      <c r="Q25" s="66"/>
    </row>
    <row r="26" spans="1:19" ht="13.9" hidden="1" x14ac:dyDescent="0.25">
      <c r="B26" s="8"/>
      <c r="C26" s="71"/>
      <c r="E26" s="43"/>
      <c r="F26" s="44"/>
      <c r="G26" s="44"/>
      <c r="H26" s="18"/>
      <c r="I26" s="18"/>
      <c r="J26" s="69"/>
      <c r="K26" s="69"/>
      <c r="L26" s="20"/>
      <c r="M26" s="59"/>
      <c r="N26" s="72"/>
      <c r="O26" s="66"/>
      <c r="P26" s="66"/>
      <c r="Q26" s="66"/>
    </row>
    <row r="27" spans="1:19" ht="13.9" hidden="1" x14ac:dyDescent="0.25">
      <c r="B27" s="8"/>
      <c r="C27" s="71"/>
      <c r="E27" s="43"/>
      <c r="F27" s="44"/>
      <c r="G27" s="44"/>
      <c r="H27" s="18"/>
      <c r="I27" s="18"/>
      <c r="J27" s="67"/>
      <c r="K27" s="67"/>
      <c r="L27" s="20"/>
      <c r="M27" s="59"/>
      <c r="N27" s="72"/>
      <c r="O27" s="66"/>
      <c r="P27" s="66"/>
      <c r="Q27" s="66"/>
    </row>
    <row r="28" spans="1:19" ht="13.9" hidden="1" x14ac:dyDescent="0.25">
      <c r="B28" s="8"/>
      <c r="C28" s="71"/>
      <c r="E28" s="43"/>
      <c r="F28" s="44"/>
      <c r="G28" s="44"/>
      <c r="H28" s="18"/>
      <c r="I28" s="18"/>
      <c r="J28" s="68"/>
      <c r="K28" s="68"/>
      <c r="L28" s="20"/>
      <c r="M28" s="59"/>
      <c r="N28" s="72"/>
      <c r="O28" s="66"/>
      <c r="P28" s="66"/>
      <c r="Q28" s="66"/>
    </row>
    <row r="29" spans="1:19" ht="13.9" hidden="1" x14ac:dyDescent="0.25">
      <c r="B29" s="8"/>
      <c r="C29" s="71"/>
      <c r="E29" s="27"/>
      <c r="F29" s="28"/>
      <c r="G29" s="28"/>
      <c r="H29" s="18"/>
      <c r="I29" s="18"/>
      <c r="J29" s="69"/>
      <c r="K29" s="69"/>
      <c r="L29" s="20"/>
      <c r="M29" s="59"/>
      <c r="N29" s="72"/>
      <c r="O29" s="66"/>
      <c r="P29" s="66"/>
      <c r="Q29" s="66"/>
    </row>
    <row r="30" spans="1:19" ht="13.9" hidden="1" x14ac:dyDescent="0.25">
      <c r="C30" s="71"/>
      <c r="E30" s="43">
        <v>43661</v>
      </c>
      <c r="F30" s="44"/>
      <c r="G30" s="28"/>
      <c r="H30" s="18">
        <v>43661</v>
      </c>
      <c r="I30" s="18">
        <v>43677</v>
      </c>
      <c r="J30" s="67">
        <v>43753</v>
      </c>
      <c r="K30" s="67" t="s">
        <v>63</v>
      </c>
      <c r="L30" s="20">
        <f>G30*L7/N24*M30</f>
        <v>0</v>
      </c>
      <c r="M30" s="59">
        <v>17</v>
      </c>
      <c r="N30" s="72"/>
      <c r="O30" s="66"/>
      <c r="P30" s="66"/>
      <c r="Q30" s="66"/>
    </row>
    <row r="31" spans="1:19" ht="13.9" hidden="1" x14ac:dyDescent="0.25">
      <c r="C31" s="71"/>
      <c r="E31" s="43"/>
      <c r="F31" s="44"/>
      <c r="G31" s="44"/>
      <c r="H31" s="18">
        <v>43678</v>
      </c>
      <c r="I31" s="18">
        <v>43708</v>
      </c>
      <c r="J31" s="68"/>
      <c r="K31" s="68"/>
      <c r="L31" s="20">
        <f>G30*$L$7/365*M31</f>
        <v>0</v>
      </c>
      <c r="M31" s="59">
        <v>31</v>
      </c>
      <c r="N31" s="72"/>
      <c r="O31" s="66"/>
      <c r="P31" s="66"/>
      <c r="Q31" s="66"/>
    </row>
    <row r="32" spans="1:19" ht="13.9" hidden="1" x14ac:dyDescent="0.25">
      <c r="C32" s="71"/>
      <c r="E32" s="43"/>
      <c r="F32" s="44"/>
      <c r="G32" s="44"/>
      <c r="H32" s="18">
        <v>43709</v>
      </c>
      <c r="I32" s="18">
        <v>43709</v>
      </c>
      <c r="J32" s="68"/>
      <c r="K32" s="68"/>
      <c r="L32" s="20">
        <f>G32*L7/N24*1</f>
        <v>0</v>
      </c>
      <c r="M32" s="59">
        <v>1</v>
      </c>
      <c r="N32" s="72"/>
      <c r="O32" s="66"/>
      <c r="P32" s="66"/>
      <c r="Q32" s="66"/>
    </row>
    <row r="33" spans="3:19" ht="13.9" hidden="1" x14ac:dyDescent="0.25">
      <c r="C33" s="71"/>
      <c r="E33" s="43">
        <v>43710</v>
      </c>
      <c r="F33" s="44"/>
      <c r="G33" s="28">
        <f>G31+F33</f>
        <v>0</v>
      </c>
      <c r="H33" s="18">
        <v>43710</v>
      </c>
      <c r="I33" s="18">
        <v>43738</v>
      </c>
      <c r="J33" s="69"/>
      <c r="K33" s="69"/>
      <c r="L33" s="20">
        <f>G33*$L$7/365*M33</f>
        <v>0</v>
      </c>
      <c r="M33" s="59">
        <v>29</v>
      </c>
      <c r="N33" s="72"/>
      <c r="O33" s="66"/>
      <c r="P33" s="66"/>
      <c r="Q33" s="66"/>
    </row>
    <row r="34" spans="3:19" ht="13.9" hidden="1" x14ac:dyDescent="0.25">
      <c r="C34" s="71"/>
      <c r="E34" s="27"/>
      <c r="F34" s="28"/>
      <c r="G34" s="28">
        <f t="shared" ref="G34:G97" si="1">G33-F34</f>
        <v>0</v>
      </c>
      <c r="H34" s="18">
        <v>43739</v>
      </c>
      <c r="I34" s="18">
        <v>43769</v>
      </c>
      <c r="J34" s="67">
        <v>43845</v>
      </c>
      <c r="K34" s="67" t="s">
        <v>69</v>
      </c>
      <c r="L34" s="20">
        <f>G33*$L$7/365*M34</f>
        <v>0</v>
      </c>
      <c r="M34" s="59">
        <v>31</v>
      </c>
      <c r="N34" s="72"/>
      <c r="O34" s="66"/>
      <c r="P34" s="66"/>
      <c r="Q34" s="66"/>
    </row>
    <row r="35" spans="3:19" ht="13.9" hidden="1" x14ac:dyDescent="0.25">
      <c r="C35" s="71"/>
      <c r="E35" s="43"/>
      <c r="F35" s="44"/>
      <c r="G35" s="44">
        <f>G34</f>
        <v>0</v>
      </c>
      <c r="H35" s="18">
        <v>43770</v>
      </c>
      <c r="I35" s="18">
        <v>43799</v>
      </c>
      <c r="J35" s="68"/>
      <c r="K35" s="68"/>
      <c r="L35" s="20">
        <f>G34*$L$7/365*M35</f>
        <v>0</v>
      </c>
      <c r="M35" s="59">
        <v>30</v>
      </c>
      <c r="N35" s="72"/>
      <c r="O35" s="66"/>
      <c r="P35" s="66"/>
      <c r="Q35" s="66"/>
    </row>
    <row r="36" spans="3:19" ht="13.9" hidden="1" x14ac:dyDescent="0.25">
      <c r="C36" s="71"/>
      <c r="E36" s="45"/>
      <c r="F36" s="46"/>
      <c r="G36" s="46"/>
      <c r="H36" s="54">
        <v>43800</v>
      </c>
      <c r="I36" s="54">
        <v>43800</v>
      </c>
      <c r="J36" s="68"/>
      <c r="K36" s="68"/>
      <c r="L36" s="47">
        <f>G36*L7/365*M36</f>
        <v>0</v>
      </c>
      <c r="M36" s="62">
        <v>1</v>
      </c>
      <c r="N36" s="87"/>
      <c r="O36" s="88"/>
      <c r="P36" s="66"/>
      <c r="Q36" s="66"/>
    </row>
    <row r="37" spans="3:19" ht="33.6" customHeight="1" thickBot="1" x14ac:dyDescent="0.3">
      <c r="C37" s="71"/>
      <c r="D37" s="4">
        <f>SUM(F24:F37)</f>
        <v>1000000</v>
      </c>
      <c r="E37" s="45">
        <v>43812</v>
      </c>
      <c r="F37" s="46">
        <f>G2-G36</f>
        <v>1000000</v>
      </c>
      <c r="G37" s="48">
        <f>G36+F37</f>
        <v>1000000</v>
      </c>
      <c r="H37" s="54">
        <v>43812</v>
      </c>
      <c r="I37" s="54">
        <v>43830</v>
      </c>
      <c r="J37" s="68"/>
      <c r="K37" s="68"/>
      <c r="L37" s="47">
        <f>G37*$L$7/365*M37</f>
        <v>890.1369863013698</v>
      </c>
      <c r="M37" s="62">
        <v>19</v>
      </c>
      <c r="N37" s="87"/>
      <c r="O37" s="88"/>
      <c r="P37" s="66"/>
      <c r="Q37" s="66"/>
    </row>
    <row r="38" spans="3:19" ht="15.75" thickTop="1" x14ac:dyDescent="0.25">
      <c r="C38" s="79">
        <f>SUM(F38:F49)</f>
        <v>50000</v>
      </c>
      <c r="D38" s="21"/>
      <c r="E38" s="22">
        <v>43861</v>
      </c>
      <c r="F38" s="23"/>
      <c r="G38" s="23">
        <f>G37-F38</f>
        <v>1000000</v>
      </c>
      <c r="H38" s="24">
        <v>43831</v>
      </c>
      <c r="I38" s="24">
        <v>43861</v>
      </c>
      <c r="J38" s="82">
        <v>43936</v>
      </c>
      <c r="K38" s="82" t="s">
        <v>26</v>
      </c>
      <c r="L38" s="25">
        <f t="shared" ref="L38:L49" si="2">G37*$L$7/$N$38*M38</f>
        <v>1448.3606557377047</v>
      </c>
      <c r="M38" s="58">
        <v>31</v>
      </c>
      <c r="N38" s="83">
        <f>SUM(M38:M49)</f>
        <v>366</v>
      </c>
      <c r="O38" s="85">
        <f>SUM(L34:L46)</f>
        <v>13531.171822366941</v>
      </c>
      <c r="P38" s="65">
        <v>270777</v>
      </c>
      <c r="Q38" s="65">
        <f t="shared" ref="Q38" si="3">P38-O38</f>
        <v>257245.82817763306</v>
      </c>
      <c r="R38" s="4">
        <v>96676.97</v>
      </c>
      <c r="S38" s="9">
        <f>R38-O38</f>
        <v>83145.798177633056</v>
      </c>
    </row>
    <row r="39" spans="3:19" x14ac:dyDescent="0.25">
      <c r="C39" s="80"/>
      <c r="D39" s="26"/>
      <c r="E39" s="27">
        <v>43890</v>
      </c>
      <c r="F39" s="28"/>
      <c r="G39" s="28">
        <f t="shared" ref="G39:G47" si="4">G38-F39</f>
        <v>1000000</v>
      </c>
      <c r="H39" s="18">
        <v>43862</v>
      </c>
      <c r="I39" s="18">
        <v>43890</v>
      </c>
      <c r="J39" s="68"/>
      <c r="K39" s="68"/>
      <c r="L39" s="20">
        <f t="shared" si="2"/>
        <v>1354.9180327868853</v>
      </c>
      <c r="M39" s="59">
        <v>29</v>
      </c>
      <c r="N39" s="72"/>
      <c r="O39" s="66"/>
      <c r="P39" s="66"/>
      <c r="Q39" s="66"/>
    </row>
    <row r="40" spans="3:19" x14ac:dyDescent="0.25">
      <c r="C40" s="80"/>
      <c r="D40" s="26"/>
      <c r="E40" s="27">
        <v>43921</v>
      </c>
      <c r="F40" s="28">
        <v>12500</v>
      </c>
      <c r="G40" s="28">
        <f t="shared" si="4"/>
        <v>987500</v>
      </c>
      <c r="H40" s="18">
        <v>43891</v>
      </c>
      <c r="I40" s="18">
        <v>43921</v>
      </c>
      <c r="J40" s="69"/>
      <c r="K40" s="69"/>
      <c r="L40" s="20">
        <f t="shared" si="2"/>
        <v>1448.3606557377047</v>
      </c>
      <c r="M40" s="59">
        <v>31</v>
      </c>
      <c r="N40" s="72"/>
      <c r="O40" s="66"/>
      <c r="P40" s="66"/>
      <c r="Q40" s="66"/>
    </row>
    <row r="41" spans="3:19" x14ac:dyDescent="0.25">
      <c r="C41" s="80"/>
      <c r="D41" s="26"/>
      <c r="E41" s="27">
        <v>43951</v>
      </c>
      <c r="F41" s="28"/>
      <c r="G41" s="28">
        <f t="shared" si="4"/>
        <v>987500</v>
      </c>
      <c r="H41" s="18">
        <v>43922</v>
      </c>
      <c r="I41" s="18">
        <v>43951</v>
      </c>
      <c r="J41" s="67">
        <v>44027</v>
      </c>
      <c r="K41" s="67" t="s">
        <v>27</v>
      </c>
      <c r="L41" s="20">
        <f t="shared" si="2"/>
        <v>1384.1188524590164</v>
      </c>
      <c r="M41" s="59">
        <v>30</v>
      </c>
      <c r="N41" s="72"/>
      <c r="O41" s="66"/>
      <c r="P41" s="66"/>
      <c r="Q41" s="66"/>
    </row>
    <row r="42" spans="3:19" x14ac:dyDescent="0.25">
      <c r="C42" s="80"/>
      <c r="D42" s="26"/>
      <c r="E42" s="27">
        <v>43982</v>
      </c>
      <c r="F42" s="28"/>
      <c r="G42" s="28">
        <f t="shared" si="4"/>
        <v>987500</v>
      </c>
      <c r="H42" s="18">
        <v>43952</v>
      </c>
      <c r="I42" s="18">
        <v>43982</v>
      </c>
      <c r="J42" s="68"/>
      <c r="K42" s="68"/>
      <c r="L42" s="20">
        <f t="shared" si="2"/>
        <v>1430.2561475409834</v>
      </c>
      <c r="M42" s="59">
        <v>31</v>
      </c>
      <c r="N42" s="72"/>
      <c r="O42" s="66"/>
      <c r="P42" s="66"/>
      <c r="Q42" s="66"/>
    </row>
    <row r="43" spans="3:19" x14ac:dyDescent="0.25">
      <c r="C43" s="80"/>
      <c r="D43" s="26"/>
      <c r="E43" s="27">
        <v>44012</v>
      </c>
      <c r="F43" s="28">
        <v>12500</v>
      </c>
      <c r="G43" s="28">
        <f t="shared" si="4"/>
        <v>975000</v>
      </c>
      <c r="H43" s="18">
        <v>43983</v>
      </c>
      <c r="I43" s="18">
        <v>44012</v>
      </c>
      <c r="J43" s="69"/>
      <c r="K43" s="69"/>
      <c r="L43" s="20">
        <f t="shared" si="2"/>
        <v>1384.1188524590164</v>
      </c>
      <c r="M43" s="59">
        <v>30</v>
      </c>
      <c r="N43" s="72"/>
      <c r="O43" s="66"/>
      <c r="P43" s="66"/>
      <c r="Q43" s="66"/>
    </row>
    <row r="44" spans="3:19" x14ac:dyDescent="0.25">
      <c r="C44" s="80"/>
      <c r="D44" s="26"/>
      <c r="E44" s="27">
        <v>44043</v>
      </c>
      <c r="F44" s="28"/>
      <c r="G44" s="28">
        <f t="shared" si="4"/>
        <v>975000</v>
      </c>
      <c r="H44" s="18">
        <v>44013</v>
      </c>
      <c r="I44" s="18">
        <v>44043</v>
      </c>
      <c r="J44" s="67">
        <v>44119</v>
      </c>
      <c r="K44" s="67" t="s">
        <v>28</v>
      </c>
      <c r="L44" s="20">
        <f t="shared" si="2"/>
        <v>1412.1516393442623</v>
      </c>
      <c r="M44" s="59">
        <v>31</v>
      </c>
      <c r="N44" s="72"/>
      <c r="O44" s="66"/>
      <c r="P44" s="66"/>
      <c r="Q44" s="66"/>
    </row>
    <row r="45" spans="3:19" x14ac:dyDescent="0.25">
      <c r="C45" s="80"/>
      <c r="D45" s="26"/>
      <c r="E45" s="27">
        <v>44074</v>
      </c>
      <c r="F45" s="28"/>
      <c r="G45" s="28">
        <f t="shared" si="4"/>
        <v>975000</v>
      </c>
      <c r="H45" s="18">
        <v>44044</v>
      </c>
      <c r="I45" s="18">
        <v>44074</v>
      </c>
      <c r="J45" s="68"/>
      <c r="K45" s="68"/>
      <c r="L45" s="20">
        <f t="shared" si="2"/>
        <v>1412.1516393442623</v>
      </c>
      <c r="M45" s="59">
        <v>31</v>
      </c>
      <c r="N45" s="72"/>
      <c r="O45" s="66"/>
      <c r="P45" s="66"/>
      <c r="Q45" s="66"/>
    </row>
    <row r="46" spans="3:19" x14ac:dyDescent="0.25">
      <c r="C46" s="80"/>
      <c r="D46" s="26"/>
      <c r="E46" s="27">
        <v>44104</v>
      </c>
      <c r="F46" s="28">
        <v>12500</v>
      </c>
      <c r="G46" s="28">
        <f t="shared" si="4"/>
        <v>962500</v>
      </c>
      <c r="H46" s="18">
        <v>44075</v>
      </c>
      <c r="I46" s="18">
        <v>44104</v>
      </c>
      <c r="J46" s="69"/>
      <c r="K46" s="69"/>
      <c r="L46" s="20">
        <f t="shared" si="2"/>
        <v>1366.5983606557377</v>
      </c>
      <c r="M46" s="59">
        <v>30</v>
      </c>
      <c r="N46" s="72"/>
      <c r="O46" s="66"/>
      <c r="P46" s="66"/>
      <c r="Q46" s="66"/>
    </row>
    <row r="47" spans="3:19" x14ac:dyDescent="0.25">
      <c r="C47" s="80"/>
      <c r="D47" s="26"/>
      <c r="E47" s="27">
        <v>44135</v>
      </c>
      <c r="F47" s="28"/>
      <c r="G47" s="28">
        <f t="shared" si="4"/>
        <v>962500</v>
      </c>
      <c r="H47" s="18">
        <v>44105</v>
      </c>
      <c r="I47" s="18">
        <v>44135</v>
      </c>
      <c r="J47" s="67">
        <v>44211</v>
      </c>
      <c r="K47" s="67" t="s">
        <v>29</v>
      </c>
      <c r="L47" s="20">
        <f t="shared" si="2"/>
        <v>1394.047131147541</v>
      </c>
      <c r="M47" s="59">
        <v>31</v>
      </c>
      <c r="N47" s="72"/>
      <c r="O47" s="66"/>
      <c r="P47" s="66"/>
      <c r="Q47" s="66"/>
    </row>
    <row r="48" spans="3:19" x14ac:dyDescent="0.25">
      <c r="C48" s="80"/>
      <c r="D48" s="26"/>
      <c r="E48" s="27">
        <v>44165</v>
      </c>
      <c r="F48" s="28">
        <v>12500</v>
      </c>
      <c r="G48" s="28">
        <f t="shared" si="1"/>
        <v>950000</v>
      </c>
      <c r="H48" s="18">
        <v>44136</v>
      </c>
      <c r="I48" s="18">
        <v>44165</v>
      </c>
      <c r="J48" s="68"/>
      <c r="K48" s="68"/>
      <c r="L48" s="20">
        <f t="shared" si="2"/>
        <v>1349.077868852459</v>
      </c>
      <c r="M48" s="59">
        <v>30</v>
      </c>
      <c r="N48" s="72"/>
      <c r="O48" s="66"/>
      <c r="P48" s="66"/>
      <c r="Q48" s="66"/>
    </row>
    <row r="49" spans="3:19" ht="15.75" thickBot="1" x14ac:dyDescent="0.3">
      <c r="C49" s="81"/>
      <c r="D49" s="29">
        <f>SUM(F38:F49)</f>
        <v>50000</v>
      </c>
      <c r="E49" s="30">
        <v>44196</v>
      </c>
      <c r="F49" s="31"/>
      <c r="G49" s="31">
        <f t="shared" si="1"/>
        <v>950000</v>
      </c>
      <c r="H49" s="32">
        <v>44166</v>
      </c>
      <c r="I49" s="32">
        <v>44196</v>
      </c>
      <c r="J49" s="78"/>
      <c r="K49" s="78"/>
      <c r="L49" s="33">
        <f t="shared" si="2"/>
        <v>1375.9426229508197</v>
      </c>
      <c r="M49" s="60">
        <v>31</v>
      </c>
      <c r="N49" s="84"/>
      <c r="O49" s="86"/>
      <c r="P49" s="66"/>
      <c r="Q49" s="66"/>
    </row>
    <row r="50" spans="3:19" ht="15.75" thickTop="1" x14ac:dyDescent="0.25">
      <c r="C50" s="70">
        <f>SUM(F50:F61)</f>
        <v>50000</v>
      </c>
      <c r="E50" s="34">
        <v>44227</v>
      </c>
      <c r="F50" s="35"/>
      <c r="G50" s="35">
        <f t="shared" si="1"/>
        <v>950000</v>
      </c>
      <c r="H50" s="36">
        <v>44197</v>
      </c>
      <c r="I50" s="36">
        <v>44227</v>
      </c>
      <c r="J50" s="75">
        <v>44301</v>
      </c>
      <c r="K50" s="75" t="s">
        <v>30</v>
      </c>
      <c r="L50" s="37">
        <f t="shared" ref="L50:L61" si="5">G49*$L$7/$N$50*M50</f>
        <v>1379.7123287671234</v>
      </c>
      <c r="M50" s="61">
        <v>31</v>
      </c>
      <c r="N50" s="76">
        <f>SUM(M50:M61)</f>
        <v>365</v>
      </c>
      <c r="O50" s="77">
        <f>SUM(L47:L58)</f>
        <v>16108.392965416573</v>
      </c>
      <c r="P50" s="65">
        <v>207648</v>
      </c>
      <c r="Q50" s="65">
        <f t="shared" ref="Q50" si="6">P50-O50</f>
        <v>191539.60703458343</v>
      </c>
      <c r="R50" s="4">
        <v>87400.58</v>
      </c>
      <c r="S50" s="9">
        <f>R50-O50</f>
        <v>71292.187034583432</v>
      </c>
    </row>
    <row r="51" spans="3:19" x14ac:dyDescent="0.25">
      <c r="C51" s="71"/>
      <c r="E51" s="27">
        <v>44255</v>
      </c>
      <c r="F51" s="28"/>
      <c r="G51" s="28">
        <f t="shared" si="1"/>
        <v>950000</v>
      </c>
      <c r="H51" s="18">
        <v>44228</v>
      </c>
      <c r="I51" s="18">
        <v>44255</v>
      </c>
      <c r="J51" s="68"/>
      <c r="K51" s="68"/>
      <c r="L51" s="20">
        <f t="shared" si="5"/>
        <v>1246.1917808219177</v>
      </c>
      <c r="M51" s="59">
        <v>28</v>
      </c>
      <c r="N51" s="72"/>
      <c r="O51" s="66"/>
      <c r="P51" s="66"/>
      <c r="Q51" s="66"/>
    </row>
    <row r="52" spans="3:19" x14ac:dyDescent="0.25">
      <c r="C52" s="71"/>
      <c r="E52" s="27">
        <v>44286</v>
      </c>
      <c r="F52" s="28">
        <v>12500</v>
      </c>
      <c r="G52" s="28">
        <f t="shared" si="1"/>
        <v>937500</v>
      </c>
      <c r="H52" s="18">
        <v>44256</v>
      </c>
      <c r="I52" s="18">
        <v>44286</v>
      </c>
      <c r="J52" s="69"/>
      <c r="K52" s="69"/>
      <c r="L52" s="20">
        <f t="shared" si="5"/>
        <v>1379.7123287671234</v>
      </c>
      <c r="M52" s="59">
        <v>31</v>
      </c>
      <c r="N52" s="72"/>
      <c r="O52" s="66"/>
      <c r="P52" s="66"/>
      <c r="Q52" s="66"/>
    </row>
    <row r="53" spans="3:19" x14ac:dyDescent="0.25">
      <c r="C53" s="71"/>
      <c r="E53" s="27">
        <v>44316</v>
      </c>
      <c r="F53" s="28"/>
      <c r="G53" s="28">
        <f t="shared" si="1"/>
        <v>937500</v>
      </c>
      <c r="H53" s="18">
        <v>44287</v>
      </c>
      <c r="I53" s="18">
        <v>44316</v>
      </c>
      <c r="J53" s="67">
        <v>44392</v>
      </c>
      <c r="K53" s="67" t="s">
        <v>31</v>
      </c>
      <c r="L53" s="20">
        <f t="shared" si="5"/>
        <v>1317.6369863013699</v>
      </c>
      <c r="M53" s="59">
        <v>30</v>
      </c>
      <c r="N53" s="72"/>
      <c r="O53" s="66"/>
      <c r="P53" s="66"/>
      <c r="Q53" s="66"/>
    </row>
    <row r="54" spans="3:19" x14ac:dyDescent="0.25">
      <c r="C54" s="71"/>
      <c r="E54" s="27">
        <v>44347</v>
      </c>
      <c r="F54" s="28"/>
      <c r="G54" s="28">
        <f t="shared" si="1"/>
        <v>937500</v>
      </c>
      <c r="H54" s="18">
        <v>44317</v>
      </c>
      <c r="I54" s="18">
        <v>44347</v>
      </c>
      <c r="J54" s="68"/>
      <c r="K54" s="68"/>
      <c r="L54" s="20">
        <f t="shared" si="5"/>
        <v>1361.5582191780823</v>
      </c>
      <c r="M54" s="59">
        <v>31</v>
      </c>
      <c r="N54" s="72"/>
      <c r="O54" s="66"/>
      <c r="P54" s="66"/>
      <c r="Q54" s="66"/>
    </row>
    <row r="55" spans="3:19" x14ac:dyDescent="0.25">
      <c r="C55" s="71"/>
      <c r="E55" s="27">
        <v>44377</v>
      </c>
      <c r="F55" s="28">
        <v>12500</v>
      </c>
      <c r="G55" s="28">
        <f t="shared" si="1"/>
        <v>925000</v>
      </c>
      <c r="H55" s="18">
        <v>44348</v>
      </c>
      <c r="I55" s="18">
        <v>44377</v>
      </c>
      <c r="J55" s="69"/>
      <c r="K55" s="69"/>
      <c r="L55" s="20">
        <f t="shared" si="5"/>
        <v>1317.6369863013699</v>
      </c>
      <c r="M55" s="59">
        <v>30</v>
      </c>
      <c r="N55" s="72"/>
      <c r="O55" s="66"/>
      <c r="P55" s="66"/>
      <c r="Q55" s="66"/>
    </row>
    <row r="56" spans="3:19" x14ac:dyDescent="0.25">
      <c r="C56" s="71"/>
      <c r="E56" s="27">
        <v>44408</v>
      </c>
      <c r="F56" s="28"/>
      <c r="G56" s="28">
        <f t="shared" si="1"/>
        <v>925000</v>
      </c>
      <c r="H56" s="18">
        <v>44378</v>
      </c>
      <c r="I56" s="18">
        <v>44408</v>
      </c>
      <c r="J56" s="67">
        <v>44484</v>
      </c>
      <c r="K56" s="67" t="s">
        <v>32</v>
      </c>
      <c r="L56" s="20">
        <f t="shared" si="5"/>
        <v>1343.4041095890411</v>
      </c>
      <c r="M56" s="59">
        <v>31</v>
      </c>
      <c r="N56" s="72"/>
      <c r="O56" s="66"/>
      <c r="P56" s="66"/>
      <c r="Q56" s="66"/>
    </row>
    <row r="57" spans="3:19" x14ac:dyDescent="0.25">
      <c r="C57" s="71"/>
      <c r="E57" s="27">
        <v>44439</v>
      </c>
      <c r="F57" s="28"/>
      <c r="G57" s="28">
        <f t="shared" si="1"/>
        <v>925000</v>
      </c>
      <c r="H57" s="18">
        <v>44409</v>
      </c>
      <c r="I57" s="18">
        <v>44439</v>
      </c>
      <c r="J57" s="68"/>
      <c r="K57" s="68"/>
      <c r="L57" s="20">
        <f t="shared" si="5"/>
        <v>1343.4041095890411</v>
      </c>
      <c r="M57" s="59">
        <v>31</v>
      </c>
      <c r="N57" s="72"/>
      <c r="O57" s="66"/>
      <c r="P57" s="66"/>
      <c r="Q57" s="66"/>
    </row>
    <row r="58" spans="3:19" x14ac:dyDescent="0.25">
      <c r="C58" s="71"/>
      <c r="E58" s="27">
        <v>44469</v>
      </c>
      <c r="F58" s="28">
        <v>12500</v>
      </c>
      <c r="G58" s="28">
        <f t="shared" si="1"/>
        <v>912500</v>
      </c>
      <c r="H58" s="18">
        <v>44440</v>
      </c>
      <c r="I58" s="18">
        <v>44469</v>
      </c>
      <c r="J58" s="69"/>
      <c r="K58" s="69"/>
      <c r="L58" s="20">
        <f t="shared" si="5"/>
        <v>1300.0684931506848</v>
      </c>
      <c r="M58" s="59">
        <v>30</v>
      </c>
      <c r="N58" s="72"/>
      <c r="O58" s="66"/>
      <c r="P58" s="66"/>
      <c r="Q58" s="66"/>
    </row>
    <row r="59" spans="3:19" x14ac:dyDescent="0.25">
      <c r="C59" s="71"/>
      <c r="E59" s="27">
        <v>44500</v>
      </c>
      <c r="F59" s="28"/>
      <c r="G59" s="28">
        <f t="shared" si="1"/>
        <v>912500</v>
      </c>
      <c r="H59" s="18">
        <v>44470</v>
      </c>
      <c r="I59" s="18">
        <v>44500</v>
      </c>
      <c r="J59" s="67">
        <v>44576</v>
      </c>
      <c r="K59" s="67" t="s">
        <v>33</v>
      </c>
      <c r="L59" s="20">
        <f t="shared" si="5"/>
        <v>1325.25</v>
      </c>
      <c r="M59" s="59">
        <v>31</v>
      </c>
      <c r="N59" s="72"/>
      <c r="O59" s="66"/>
      <c r="P59" s="66"/>
      <c r="Q59" s="66"/>
    </row>
    <row r="60" spans="3:19" x14ac:dyDescent="0.25">
      <c r="C60" s="71"/>
      <c r="E60" s="27">
        <v>44530</v>
      </c>
      <c r="F60" s="28">
        <v>12500</v>
      </c>
      <c r="G60" s="28">
        <f t="shared" si="1"/>
        <v>900000</v>
      </c>
      <c r="H60" s="18">
        <v>44501</v>
      </c>
      <c r="I60" s="18">
        <v>44530</v>
      </c>
      <c r="J60" s="68"/>
      <c r="K60" s="68"/>
      <c r="L60" s="20">
        <f t="shared" si="5"/>
        <v>1282.5</v>
      </c>
      <c r="M60" s="59">
        <v>30</v>
      </c>
      <c r="N60" s="72"/>
      <c r="O60" s="66"/>
      <c r="P60" s="66"/>
      <c r="Q60" s="66"/>
    </row>
    <row r="61" spans="3:19" x14ac:dyDescent="0.25">
      <c r="C61" s="71"/>
      <c r="D61" s="4">
        <f>SUM(F50:F61)</f>
        <v>50000</v>
      </c>
      <c r="E61" s="27">
        <v>44561</v>
      </c>
      <c r="F61" s="28"/>
      <c r="G61" s="28">
        <f t="shared" si="1"/>
        <v>900000</v>
      </c>
      <c r="H61" s="18">
        <v>44531</v>
      </c>
      <c r="I61" s="18">
        <v>44561</v>
      </c>
      <c r="J61" s="69"/>
      <c r="K61" s="69"/>
      <c r="L61" s="20">
        <f t="shared" si="5"/>
        <v>1307.0958904109589</v>
      </c>
      <c r="M61" s="59">
        <v>31</v>
      </c>
      <c r="N61" s="72"/>
      <c r="O61" s="66"/>
      <c r="P61" s="66"/>
      <c r="Q61" s="66"/>
    </row>
    <row r="62" spans="3:19" x14ac:dyDescent="0.25">
      <c r="C62" s="70">
        <f>SUM(F62:F73)</f>
        <v>150000</v>
      </c>
      <c r="E62" s="27">
        <v>44592</v>
      </c>
      <c r="F62" s="28"/>
      <c r="G62" s="28">
        <f t="shared" si="1"/>
        <v>900000</v>
      </c>
      <c r="H62" s="18">
        <v>44562</v>
      </c>
      <c r="I62" s="18">
        <v>44592</v>
      </c>
      <c r="J62" s="67">
        <v>44666</v>
      </c>
      <c r="K62" s="67" t="s">
        <v>34</v>
      </c>
      <c r="L62" s="20">
        <f t="shared" ref="L62:L73" si="7">G61*$L$7/$N$62*M62</f>
        <v>1307.0958904109589</v>
      </c>
      <c r="M62" s="59">
        <v>31</v>
      </c>
      <c r="N62" s="72">
        <f>SUM(M62:M73)</f>
        <v>365</v>
      </c>
      <c r="O62" s="65">
        <f>SUM(L59:L70)</f>
        <v>14942.589041095889</v>
      </c>
      <c r="P62" s="65">
        <v>151560</v>
      </c>
      <c r="Q62" s="65">
        <f t="shared" ref="Q62" si="8">P62-O62</f>
        <v>136617.4109589041</v>
      </c>
      <c r="R62" s="4">
        <v>81006.19</v>
      </c>
      <c r="S62" s="9">
        <f>R62-O62</f>
        <v>66063.600958904106</v>
      </c>
    </row>
    <row r="63" spans="3:19" x14ac:dyDescent="0.25">
      <c r="C63" s="71"/>
      <c r="E63" s="27">
        <v>44620</v>
      </c>
      <c r="F63" s="28"/>
      <c r="G63" s="28">
        <f t="shared" si="1"/>
        <v>900000</v>
      </c>
      <c r="H63" s="18">
        <v>44593</v>
      </c>
      <c r="I63" s="18">
        <v>44620</v>
      </c>
      <c r="J63" s="68"/>
      <c r="K63" s="68"/>
      <c r="L63" s="20">
        <f t="shared" si="7"/>
        <v>1180.6027397260275</v>
      </c>
      <c r="M63" s="59">
        <v>28</v>
      </c>
      <c r="N63" s="72"/>
      <c r="O63" s="66"/>
      <c r="P63" s="66"/>
      <c r="Q63" s="66"/>
    </row>
    <row r="64" spans="3:19" x14ac:dyDescent="0.25">
      <c r="C64" s="71"/>
      <c r="E64" s="27">
        <v>44651</v>
      </c>
      <c r="F64" s="28">
        <v>37500</v>
      </c>
      <c r="G64" s="28">
        <f t="shared" si="1"/>
        <v>862500</v>
      </c>
      <c r="H64" s="18">
        <v>44621</v>
      </c>
      <c r="I64" s="18">
        <v>44651</v>
      </c>
      <c r="J64" s="69"/>
      <c r="K64" s="69"/>
      <c r="L64" s="20">
        <f t="shared" si="7"/>
        <v>1307.0958904109589</v>
      </c>
      <c r="M64" s="59">
        <v>31</v>
      </c>
      <c r="N64" s="72"/>
      <c r="O64" s="66"/>
      <c r="P64" s="66"/>
      <c r="Q64" s="66"/>
    </row>
    <row r="65" spans="3:19" x14ac:dyDescent="0.25">
      <c r="C65" s="71"/>
      <c r="E65" s="27">
        <v>44681</v>
      </c>
      <c r="F65" s="28"/>
      <c r="G65" s="28">
        <f t="shared" si="1"/>
        <v>862500</v>
      </c>
      <c r="H65" s="18">
        <v>44652</v>
      </c>
      <c r="I65" s="18">
        <v>44681</v>
      </c>
      <c r="J65" s="67">
        <v>44757</v>
      </c>
      <c r="K65" s="67" t="s">
        <v>35</v>
      </c>
      <c r="L65" s="20">
        <f t="shared" si="7"/>
        <v>1212.2260273972604</v>
      </c>
      <c r="M65" s="59">
        <v>30</v>
      </c>
      <c r="N65" s="72"/>
      <c r="O65" s="66"/>
      <c r="P65" s="66"/>
      <c r="Q65" s="66"/>
    </row>
    <row r="66" spans="3:19" x14ac:dyDescent="0.25">
      <c r="C66" s="71"/>
      <c r="E66" s="27">
        <v>44712</v>
      </c>
      <c r="F66" s="28"/>
      <c r="G66" s="28">
        <f t="shared" si="1"/>
        <v>862500</v>
      </c>
      <c r="H66" s="18">
        <v>44682</v>
      </c>
      <c r="I66" s="18">
        <v>44712</v>
      </c>
      <c r="J66" s="68"/>
      <c r="K66" s="68"/>
      <c r="L66" s="20">
        <f t="shared" si="7"/>
        <v>1252.6335616438357</v>
      </c>
      <c r="M66" s="59">
        <v>31</v>
      </c>
      <c r="N66" s="72"/>
      <c r="O66" s="66"/>
      <c r="P66" s="66"/>
      <c r="Q66" s="66"/>
    </row>
    <row r="67" spans="3:19" x14ac:dyDescent="0.25">
      <c r="C67" s="71"/>
      <c r="E67" s="27">
        <v>44742</v>
      </c>
      <c r="F67" s="28">
        <v>37500</v>
      </c>
      <c r="G67" s="28">
        <f t="shared" si="1"/>
        <v>825000</v>
      </c>
      <c r="H67" s="18">
        <v>44713</v>
      </c>
      <c r="I67" s="18">
        <v>44742</v>
      </c>
      <c r="J67" s="69"/>
      <c r="K67" s="69"/>
      <c r="L67" s="20">
        <f t="shared" si="7"/>
        <v>1212.2260273972604</v>
      </c>
      <c r="M67" s="59">
        <v>30</v>
      </c>
      <c r="N67" s="72"/>
      <c r="O67" s="66"/>
      <c r="P67" s="66"/>
      <c r="Q67" s="66"/>
    </row>
    <row r="68" spans="3:19" x14ac:dyDescent="0.25">
      <c r="C68" s="71"/>
      <c r="E68" s="27">
        <v>44773</v>
      </c>
      <c r="F68" s="28"/>
      <c r="G68" s="28">
        <f t="shared" si="1"/>
        <v>825000</v>
      </c>
      <c r="H68" s="18">
        <v>44743</v>
      </c>
      <c r="I68" s="18">
        <v>44773</v>
      </c>
      <c r="J68" s="67">
        <v>44849</v>
      </c>
      <c r="K68" s="67" t="s">
        <v>36</v>
      </c>
      <c r="L68" s="20">
        <f t="shared" si="7"/>
        <v>1198.1712328767123</v>
      </c>
      <c r="M68" s="59">
        <v>31</v>
      </c>
      <c r="N68" s="72"/>
      <c r="O68" s="66"/>
      <c r="P68" s="66"/>
      <c r="Q68" s="66"/>
    </row>
    <row r="69" spans="3:19" x14ac:dyDescent="0.25">
      <c r="C69" s="71"/>
      <c r="E69" s="27">
        <v>44804</v>
      </c>
      <c r="F69" s="28"/>
      <c r="G69" s="28">
        <f t="shared" si="1"/>
        <v>825000</v>
      </c>
      <c r="H69" s="18">
        <v>44774</v>
      </c>
      <c r="I69" s="18">
        <v>44804</v>
      </c>
      <c r="J69" s="68"/>
      <c r="K69" s="68"/>
      <c r="L69" s="20">
        <f t="shared" si="7"/>
        <v>1198.1712328767123</v>
      </c>
      <c r="M69" s="59">
        <v>31</v>
      </c>
      <c r="N69" s="72"/>
      <c r="O69" s="66"/>
      <c r="P69" s="66"/>
      <c r="Q69" s="66"/>
    </row>
    <row r="70" spans="3:19" x14ac:dyDescent="0.25">
      <c r="C70" s="71"/>
      <c r="E70" s="27">
        <v>44834</v>
      </c>
      <c r="F70" s="28">
        <v>37500</v>
      </c>
      <c r="G70" s="28">
        <f t="shared" si="1"/>
        <v>787500</v>
      </c>
      <c r="H70" s="18">
        <v>44805</v>
      </c>
      <c r="I70" s="18">
        <v>44834</v>
      </c>
      <c r="J70" s="69"/>
      <c r="K70" s="69"/>
      <c r="L70" s="20">
        <f t="shared" si="7"/>
        <v>1159.5205479452056</v>
      </c>
      <c r="M70" s="59">
        <v>30</v>
      </c>
      <c r="N70" s="72"/>
      <c r="O70" s="66"/>
      <c r="P70" s="66"/>
      <c r="Q70" s="66"/>
    </row>
    <row r="71" spans="3:19" x14ac:dyDescent="0.25">
      <c r="C71" s="71"/>
      <c r="E71" s="27">
        <v>44865</v>
      </c>
      <c r="F71" s="28"/>
      <c r="G71" s="28">
        <f t="shared" si="1"/>
        <v>787500</v>
      </c>
      <c r="H71" s="18">
        <v>44835</v>
      </c>
      <c r="I71" s="18">
        <v>44865</v>
      </c>
      <c r="J71" s="67">
        <v>44941</v>
      </c>
      <c r="K71" s="67" t="s">
        <v>37</v>
      </c>
      <c r="L71" s="20">
        <f t="shared" si="7"/>
        <v>1143.7089041095892</v>
      </c>
      <c r="M71" s="59">
        <v>31</v>
      </c>
      <c r="N71" s="72"/>
      <c r="O71" s="66"/>
      <c r="P71" s="66"/>
      <c r="Q71" s="66"/>
    </row>
    <row r="72" spans="3:19" x14ac:dyDescent="0.25">
      <c r="C72" s="71"/>
      <c r="E72" s="27">
        <v>44895</v>
      </c>
      <c r="F72" s="28">
        <v>37500</v>
      </c>
      <c r="G72" s="28">
        <f t="shared" si="1"/>
        <v>750000</v>
      </c>
      <c r="H72" s="18">
        <v>44866</v>
      </c>
      <c r="I72" s="18">
        <v>44895</v>
      </c>
      <c r="J72" s="68"/>
      <c r="K72" s="68"/>
      <c r="L72" s="20">
        <f t="shared" si="7"/>
        <v>1106.8150684931509</v>
      </c>
      <c r="M72" s="59">
        <v>30</v>
      </c>
      <c r="N72" s="72"/>
      <c r="O72" s="66"/>
      <c r="P72" s="66"/>
      <c r="Q72" s="66"/>
    </row>
    <row r="73" spans="3:19" x14ac:dyDescent="0.25">
      <c r="C73" s="71"/>
      <c r="D73" s="4">
        <f>SUM(F62:F73)</f>
        <v>150000</v>
      </c>
      <c r="E73" s="27">
        <v>44926</v>
      </c>
      <c r="F73" s="28"/>
      <c r="G73" s="28">
        <f t="shared" si="1"/>
        <v>750000</v>
      </c>
      <c r="H73" s="18">
        <v>44896</v>
      </c>
      <c r="I73" s="18">
        <v>44926</v>
      </c>
      <c r="J73" s="69"/>
      <c r="K73" s="69"/>
      <c r="L73" s="20">
        <f t="shared" si="7"/>
        <v>1089.2465753424658</v>
      </c>
      <c r="M73" s="59">
        <v>31</v>
      </c>
      <c r="N73" s="72"/>
      <c r="O73" s="66"/>
      <c r="P73" s="66"/>
      <c r="Q73" s="66"/>
    </row>
    <row r="74" spans="3:19" x14ac:dyDescent="0.25">
      <c r="C74" s="70">
        <f>SUM(F74:F85)</f>
        <v>150000</v>
      </c>
      <c r="E74" s="27">
        <v>44957</v>
      </c>
      <c r="F74" s="28"/>
      <c r="G74" s="28">
        <f t="shared" si="1"/>
        <v>750000</v>
      </c>
      <c r="H74" s="18">
        <v>44927</v>
      </c>
      <c r="I74" s="18">
        <v>44957</v>
      </c>
      <c r="J74" s="67">
        <v>45031</v>
      </c>
      <c r="K74" s="67" t="s">
        <v>38</v>
      </c>
      <c r="L74" s="20">
        <f t="shared" ref="L74:L85" si="9">G73*$L$7/$N$74*M74</f>
        <v>1089.2465753424658</v>
      </c>
      <c r="M74" s="59">
        <v>31</v>
      </c>
      <c r="N74" s="72">
        <f>SUM(M74:M85)</f>
        <v>365</v>
      </c>
      <c r="O74" s="65">
        <f>SUM(L71:L82)</f>
        <v>12449.034246575346</v>
      </c>
      <c r="P74" s="65">
        <v>87124</v>
      </c>
      <c r="Q74" s="65">
        <f t="shared" ref="Q74" si="10">P74-O74</f>
        <v>74674.965753424651</v>
      </c>
      <c r="R74" s="4">
        <v>58511.61</v>
      </c>
      <c r="S74" s="9">
        <f>R74-O74</f>
        <v>46062.575753424651</v>
      </c>
    </row>
    <row r="75" spans="3:19" x14ac:dyDescent="0.25">
      <c r="C75" s="71"/>
      <c r="E75" s="27">
        <v>44985</v>
      </c>
      <c r="F75" s="28"/>
      <c r="G75" s="28">
        <f t="shared" si="1"/>
        <v>750000</v>
      </c>
      <c r="H75" s="18">
        <v>44958</v>
      </c>
      <c r="I75" s="18">
        <v>44985</v>
      </c>
      <c r="J75" s="68"/>
      <c r="K75" s="68"/>
      <c r="L75" s="20">
        <f t="shared" si="9"/>
        <v>983.83561643835628</v>
      </c>
      <c r="M75" s="59">
        <v>28</v>
      </c>
      <c r="N75" s="72"/>
      <c r="O75" s="66"/>
      <c r="P75" s="66"/>
      <c r="Q75" s="66"/>
    </row>
    <row r="76" spans="3:19" x14ac:dyDescent="0.25">
      <c r="C76" s="71"/>
      <c r="E76" s="27">
        <v>45016</v>
      </c>
      <c r="F76" s="28">
        <v>37500</v>
      </c>
      <c r="G76" s="28">
        <f t="shared" si="1"/>
        <v>712500</v>
      </c>
      <c r="H76" s="18">
        <v>44986</v>
      </c>
      <c r="I76" s="18">
        <v>45016</v>
      </c>
      <c r="J76" s="69"/>
      <c r="K76" s="69"/>
      <c r="L76" s="20">
        <f t="shared" si="9"/>
        <v>1089.2465753424658</v>
      </c>
      <c r="M76" s="59">
        <v>31</v>
      </c>
      <c r="N76" s="72"/>
      <c r="O76" s="66"/>
      <c r="P76" s="66"/>
      <c r="Q76" s="66"/>
    </row>
    <row r="77" spans="3:19" x14ac:dyDescent="0.25">
      <c r="C77" s="71"/>
      <c r="E77" s="27">
        <v>45046</v>
      </c>
      <c r="F77" s="28"/>
      <c r="G77" s="28">
        <f t="shared" si="1"/>
        <v>712500</v>
      </c>
      <c r="H77" s="18">
        <v>45017</v>
      </c>
      <c r="I77" s="18">
        <v>45046</v>
      </c>
      <c r="J77" s="67">
        <v>45122</v>
      </c>
      <c r="K77" s="67" t="s">
        <v>39</v>
      </c>
      <c r="L77" s="20">
        <f t="shared" si="9"/>
        <v>1001.4041095890412</v>
      </c>
      <c r="M77" s="59">
        <v>30</v>
      </c>
      <c r="N77" s="72"/>
      <c r="O77" s="66"/>
      <c r="P77" s="66"/>
      <c r="Q77" s="66"/>
    </row>
    <row r="78" spans="3:19" x14ac:dyDescent="0.25">
      <c r="C78" s="71"/>
      <c r="E78" s="27">
        <v>45077</v>
      </c>
      <c r="F78" s="28"/>
      <c r="G78" s="28">
        <f t="shared" si="1"/>
        <v>712500</v>
      </c>
      <c r="H78" s="18">
        <v>45047</v>
      </c>
      <c r="I78" s="18">
        <v>45077</v>
      </c>
      <c r="J78" s="68"/>
      <c r="K78" s="68"/>
      <c r="L78" s="20">
        <f t="shared" si="9"/>
        <v>1034.7842465753426</v>
      </c>
      <c r="M78" s="59">
        <v>31</v>
      </c>
      <c r="N78" s="72"/>
      <c r="O78" s="66"/>
      <c r="P78" s="66"/>
      <c r="Q78" s="66"/>
    </row>
    <row r="79" spans="3:19" x14ac:dyDescent="0.25">
      <c r="C79" s="71"/>
      <c r="E79" s="27">
        <v>45107</v>
      </c>
      <c r="F79" s="28">
        <v>37500</v>
      </c>
      <c r="G79" s="28">
        <f t="shared" si="1"/>
        <v>675000</v>
      </c>
      <c r="H79" s="18">
        <v>45078</v>
      </c>
      <c r="I79" s="18">
        <v>45107</v>
      </c>
      <c r="J79" s="69"/>
      <c r="K79" s="69"/>
      <c r="L79" s="20">
        <f t="shared" si="9"/>
        <v>1001.4041095890412</v>
      </c>
      <c r="M79" s="59">
        <v>30</v>
      </c>
      <c r="N79" s="72"/>
      <c r="O79" s="66"/>
      <c r="P79" s="66"/>
      <c r="Q79" s="66"/>
    </row>
    <row r="80" spans="3:19" x14ac:dyDescent="0.25">
      <c r="C80" s="71"/>
      <c r="E80" s="27">
        <v>45138</v>
      </c>
      <c r="F80" s="28"/>
      <c r="G80" s="28">
        <f t="shared" si="1"/>
        <v>675000</v>
      </c>
      <c r="H80" s="18">
        <v>45108</v>
      </c>
      <c r="I80" s="18">
        <v>45138</v>
      </c>
      <c r="J80" s="67">
        <v>45214</v>
      </c>
      <c r="K80" s="67" t="s">
        <v>40</v>
      </c>
      <c r="L80" s="20">
        <f t="shared" si="9"/>
        <v>980.32191780821915</v>
      </c>
      <c r="M80" s="59">
        <v>31</v>
      </c>
      <c r="N80" s="72"/>
      <c r="O80" s="66"/>
      <c r="P80" s="66"/>
      <c r="Q80" s="66"/>
    </row>
    <row r="81" spans="3:19" x14ac:dyDescent="0.25">
      <c r="C81" s="71"/>
      <c r="E81" s="27">
        <v>45169</v>
      </c>
      <c r="F81" s="28"/>
      <c r="G81" s="28">
        <f t="shared" si="1"/>
        <v>675000</v>
      </c>
      <c r="H81" s="18">
        <v>45139</v>
      </c>
      <c r="I81" s="18">
        <v>45169</v>
      </c>
      <c r="J81" s="68"/>
      <c r="K81" s="68"/>
      <c r="L81" s="20">
        <f t="shared" si="9"/>
        <v>980.32191780821915</v>
      </c>
      <c r="M81" s="59">
        <v>31</v>
      </c>
      <c r="N81" s="72"/>
      <c r="O81" s="66"/>
      <c r="P81" s="66"/>
      <c r="Q81" s="66"/>
    </row>
    <row r="82" spans="3:19" x14ac:dyDescent="0.25">
      <c r="C82" s="71"/>
      <c r="E82" s="27">
        <v>45199</v>
      </c>
      <c r="F82" s="28">
        <v>37500</v>
      </c>
      <c r="G82" s="28">
        <f t="shared" si="1"/>
        <v>637500</v>
      </c>
      <c r="H82" s="18">
        <v>45170</v>
      </c>
      <c r="I82" s="18">
        <v>45199</v>
      </c>
      <c r="J82" s="69"/>
      <c r="K82" s="69"/>
      <c r="L82" s="20">
        <f t="shared" si="9"/>
        <v>948.69863013698625</v>
      </c>
      <c r="M82" s="59">
        <v>30</v>
      </c>
      <c r="N82" s="72"/>
      <c r="O82" s="66"/>
      <c r="P82" s="66"/>
      <c r="Q82" s="66"/>
    </row>
    <row r="83" spans="3:19" x14ac:dyDescent="0.25">
      <c r="C83" s="71"/>
      <c r="E83" s="27">
        <v>45230</v>
      </c>
      <c r="F83" s="28"/>
      <c r="G83" s="28">
        <f t="shared" si="1"/>
        <v>637500</v>
      </c>
      <c r="H83" s="18">
        <v>45200</v>
      </c>
      <c r="I83" s="18">
        <v>45230</v>
      </c>
      <c r="J83" s="67">
        <v>45306</v>
      </c>
      <c r="K83" s="67" t="s">
        <v>41</v>
      </c>
      <c r="L83" s="20">
        <f t="shared" si="9"/>
        <v>925.85958904109589</v>
      </c>
      <c r="M83" s="59">
        <v>31</v>
      </c>
      <c r="N83" s="72"/>
      <c r="O83" s="66"/>
      <c r="P83" s="66"/>
      <c r="Q83" s="66"/>
    </row>
    <row r="84" spans="3:19" x14ac:dyDescent="0.25">
      <c r="C84" s="71"/>
      <c r="E84" s="27">
        <v>45260</v>
      </c>
      <c r="F84" s="28">
        <v>37500</v>
      </c>
      <c r="G84" s="28">
        <f t="shared" si="1"/>
        <v>600000</v>
      </c>
      <c r="H84" s="18">
        <v>45231</v>
      </c>
      <c r="I84" s="18">
        <v>45260</v>
      </c>
      <c r="J84" s="68"/>
      <c r="K84" s="68"/>
      <c r="L84" s="20">
        <f t="shared" si="9"/>
        <v>895.99315068493149</v>
      </c>
      <c r="M84" s="59">
        <v>30</v>
      </c>
      <c r="N84" s="72"/>
      <c r="O84" s="66"/>
      <c r="P84" s="66"/>
      <c r="Q84" s="66"/>
    </row>
    <row r="85" spans="3:19" ht="15.75" thickBot="1" x14ac:dyDescent="0.3">
      <c r="C85" s="74"/>
      <c r="D85" s="4">
        <f>SUM(F74:F85)</f>
        <v>150000</v>
      </c>
      <c r="E85" s="27">
        <v>45291</v>
      </c>
      <c r="F85" s="28"/>
      <c r="G85" s="28">
        <f t="shared" si="1"/>
        <v>600000</v>
      </c>
      <c r="H85" s="18">
        <v>45261</v>
      </c>
      <c r="I85" s="18">
        <v>45291</v>
      </c>
      <c r="J85" s="69"/>
      <c r="K85" s="69"/>
      <c r="L85" s="20">
        <f t="shared" si="9"/>
        <v>871.39726027397262</v>
      </c>
      <c r="M85" s="59">
        <v>31</v>
      </c>
      <c r="N85" s="72"/>
      <c r="O85" s="66"/>
      <c r="P85" s="66"/>
      <c r="Q85" s="66"/>
    </row>
    <row r="86" spans="3:19" x14ac:dyDescent="0.25">
      <c r="C86" s="73">
        <f>SUM(F86:F97)</f>
        <v>150000</v>
      </c>
      <c r="E86" s="27">
        <v>45322</v>
      </c>
      <c r="F86" s="28"/>
      <c r="G86" s="28">
        <f t="shared" si="1"/>
        <v>600000</v>
      </c>
      <c r="H86" s="18">
        <v>45292</v>
      </c>
      <c r="I86" s="18">
        <v>45322</v>
      </c>
      <c r="J86" s="67">
        <v>45397</v>
      </c>
      <c r="K86" s="67" t="s">
        <v>42</v>
      </c>
      <c r="L86" s="20">
        <f t="shared" ref="L86:L97" si="11">G85*$L$7/$N$86*M86</f>
        <v>869.01639344262298</v>
      </c>
      <c r="M86" s="59">
        <v>31</v>
      </c>
      <c r="N86" s="72">
        <f>SUM(M86:M97)</f>
        <v>366</v>
      </c>
      <c r="O86" s="65">
        <f>SUM(L83:L94)</f>
        <v>9892.4200819672133</v>
      </c>
      <c r="P86" s="65">
        <v>32653</v>
      </c>
      <c r="Q86" s="65">
        <f t="shared" ref="Q86" si="12">P86-O86</f>
        <v>22760.579918032789</v>
      </c>
      <c r="R86" s="4">
        <v>32390.98</v>
      </c>
      <c r="S86" s="9">
        <f>R86-O86</f>
        <v>22498.559918032784</v>
      </c>
    </row>
    <row r="87" spans="3:19" x14ac:dyDescent="0.25">
      <c r="C87" s="71"/>
      <c r="E87" s="27">
        <v>45351</v>
      </c>
      <c r="F87" s="28"/>
      <c r="G87" s="28">
        <f t="shared" si="1"/>
        <v>600000</v>
      </c>
      <c r="H87" s="18">
        <v>45323</v>
      </c>
      <c r="I87" s="18">
        <v>45351</v>
      </c>
      <c r="J87" s="68"/>
      <c r="K87" s="68"/>
      <c r="L87" s="20">
        <f t="shared" si="11"/>
        <v>812.95081967213116</v>
      </c>
      <c r="M87" s="59">
        <v>29</v>
      </c>
      <c r="N87" s="72"/>
      <c r="O87" s="66"/>
      <c r="P87" s="66"/>
      <c r="Q87" s="66"/>
    </row>
    <row r="88" spans="3:19" x14ac:dyDescent="0.25">
      <c r="C88" s="71"/>
      <c r="E88" s="27">
        <v>45382</v>
      </c>
      <c r="F88" s="28">
        <v>37500</v>
      </c>
      <c r="G88" s="28">
        <f t="shared" si="1"/>
        <v>562500</v>
      </c>
      <c r="H88" s="18">
        <v>45352</v>
      </c>
      <c r="I88" s="18">
        <v>45382</v>
      </c>
      <c r="J88" s="69"/>
      <c r="K88" s="69"/>
      <c r="L88" s="20">
        <f t="shared" si="11"/>
        <v>869.01639344262298</v>
      </c>
      <c r="M88" s="59">
        <v>31</v>
      </c>
      <c r="N88" s="72"/>
      <c r="O88" s="66"/>
      <c r="P88" s="66"/>
      <c r="Q88" s="66"/>
    </row>
    <row r="89" spans="3:19" x14ac:dyDescent="0.25">
      <c r="C89" s="71"/>
      <c r="E89" s="27">
        <v>45412</v>
      </c>
      <c r="F89" s="28"/>
      <c r="G89" s="28">
        <f t="shared" si="1"/>
        <v>562500</v>
      </c>
      <c r="H89" s="18">
        <v>45383</v>
      </c>
      <c r="I89" s="18">
        <v>45412</v>
      </c>
      <c r="J89" s="67">
        <v>45488</v>
      </c>
      <c r="K89" s="67" t="s">
        <v>43</v>
      </c>
      <c r="L89" s="20">
        <f t="shared" si="11"/>
        <v>788.42213114754099</v>
      </c>
      <c r="M89" s="59">
        <v>30</v>
      </c>
      <c r="N89" s="72"/>
      <c r="O89" s="66"/>
      <c r="P89" s="66"/>
      <c r="Q89" s="66"/>
    </row>
    <row r="90" spans="3:19" x14ac:dyDescent="0.25">
      <c r="C90" s="71"/>
      <c r="E90" s="27">
        <v>45443</v>
      </c>
      <c r="F90" s="28"/>
      <c r="G90" s="28">
        <f t="shared" si="1"/>
        <v>562500</v>
      </c>
      <c r="H90" s="18">
        <v>45413</v>
      </c>
      <c r="I90" s="18">
        <v>45443</v>
      </c>
      <c r="J90" s="68"/>
      <c r="K90" s="68"/>
      <c r="L90" s="20">
        <f t="shared" si="11"/>
        <v>814.70286885245901</v>
      </c>
      <c r="M90" s="59">
        <v>31</v>
      </c>
      <c r="N90" s="72"/>
      <c r="O90" s="66"/>
      <c r="P90" s="66"/>
      <c r="Q90" s="66"/>
    </row>
    <row r="91" spans="3:19" x14ac:dyDescent="0.25">
      <c r="C91" s="71"/>
      <c r="E91" s="27">
        <v>45473</v>
      </c>
      <c r="F91" s="28">
        <v>37500</v>
      </c>
      <c r="G91" s="28">
        <f t="shared" si="1"/>
        <v>525000</v>
      </c>
      <c r="H91" s="18">
        <v>45444</v>
      </c>
      <c r="I91" s="18">
        <v>45473</v>
      </c>
      <c r="J91" s="69"/>
      <c r="K91" s="69"/>
      <c r="L91" s="20">
        <f t="shared" si="11"/>
        <v>788.42213114754099</v>
      </c>
      <c r="M91" s="59">
        <v>30</v>
      </c>
      <c r="N91" s="72"/>
      <c r="O91" s="66"/>
      <c r="P91" s="66"/>
      <c r="Q91" s="66"/>
    </row>
    <row r="92" spans="3:19" x14ac:dyDescent="0.25">
      <c r="C92" s="71"/>
      <c r="E92" s="27">
        <v>45504</v>
      </c>
      <c r="F92" s="28"/>
      <c r="G92" s="28">
        <f t="shared" si="1"/>
        <v>525000</v>
      </c>
      <c r="H92" s="18">
        <v>45474</v>
      </c>
      <c r="I92" s="18">
        <v>45504</v>
      </c>
      <c r="J92" s="67">
        <v>45580</v>
      </c>
      <c r="K92" s="67" t="s">
        <v>44</v>
      </c>
      <c r="L92" s="20">
        <f t="shared" si="11"/>
        <v>760.38934426229503</v>
      </c>
      <c r="M92" s="59">
        <v>31</v>
      </c>
      <c r="N92" s="72"/>
      <c r="O92" s="66"/>
      <c r="P92" s="66"/>
      <c r="Q92" s="66"/>
    </row>
    <row r="93" spans="3:19" x14ac:dyDescent="0.25">
      <c r="C93" s="71"/>
      <c r="E93" s="27">
        <v>45535</v>
      </c>
      <c r="F93" s="28"/>
      <c r="G93" s="28">
        <f t="shared" si="1"/>
        <v>525000</v>
      </c>
      <c r="H93" s="18">
        <v>45505</v>
      </c>
      <c r="I93" s="18">
        <v>45535</v>
      </c>
      <c r="J93" s="68"/>
      <c r="K93" s="68"/>
      <c r="L93" s="20">
        <f t="shared" si="11"/>
        <v>760.38934426229503</v>
      </c>
      <c r="M93" s="59">
        <v>31</v>
      </c>
      <c r="N93" s="72"/>
      <c r="O93" s="66"/>
      <c r="P93" s="66"/>
      <c r="Q93" s="66"/>
    </row>
    <row r="94" spans="3:19" x14ac:dyDescent="0.25">
      <c r="C94" s="71"/>
      <c r="E94" s="27">
        <v>45565</v>
      </c>
      <c r="F94" s="28">
        <v>37500</v>
      </c>
      <c r="G94" s="28">
        <f t="shared" si="1"/>
        <v>487500</v>
      </c>
      <c r="H94" s="18">
        <v>45536</v>
      </c>
      <c r="I94" s="18">
        <v>45565</v>
      </c>
      <c r="J94" s="69"/>
      <c r="K94" s="69"/>
      <c r="L94" s="20">
        <f t="shared" si="11"/>
        <v>735.86065573770486</v>
      </c>
      <c r="M94" s="59">
        <v>30</v>
      </c>
      <c r="N94" s="72"/>
      <c r="O94" s="66"/>
      <c r="P94" s="66"/>
      <c r="Q94" s="66"/>
    </row>
    <row r="95" spans="3:19" x14ac:dyDescent="0.25">
      <c r="C95" s="71"/>
      <c r="E95" s="27">
        <v>45596</v>
      </c>
      <c r="F95" s="28"/>
      <c r="G95" s="28">
        <f t="shared" si="1"/>
        <v>487500</v>
      </c>
      <c r="H95" s="18">
        <v>45566</v>
      </c>
      <c r="I95" s="18">
        <v>45596</v>
      </c>
      <c r="J95" s="67">
        <v>45672</v>
      </c>
      <c r="K95" s="67" t="s">
        <v>45</v>
      </c>
      <c r="L95" s="20">
        <f t="shared" si="11"/>
        <v>706.07581967213116</v>
      </c>
      <c r="M95" s="59">
        <v>31</v>
      </c>
      <c r="N95" s="72"/>
      <c r="O95" s="66"/>
      <c r="P95" s="66"/>
      <c r="Q95" s="66"/>
    </row>
    <row r="96" spans="3:19" x14ac:dyDescent="0.25">
      <c r="C96" s="71"/>
      <c r="E96" s="27">
        <v>45626</v>
      </c>
      <c r="F96" s="28">
        <v>37500</v>
      </c>
      <c r="G96" s="28">
        <f t="shared" si="1"/>
        <v>450000</v>
      </c>
      <c r="H96" s="18">
        <v>45597</v>
      </c>
      <c r="I96" s="18">
        <v>45626</v>
      </c>
      <c r="J96" s="68"/>
      <c r="K96" s="68"/>
      <c r="L96" s="20">
        <f t="shared" si="11"/>
        <v>683.29918032786884</v>
      </c>
      <c r="M96" s="59">
        <v>30</v>
      </c>
      <c r="N96" s="72"/>
      <c r="O96" s="66"/>
      <c r="P96" s="66"/>
      <c r="Q96" s="66"/>
    </row>
    <row r="97" spans="3:19" x14ac:dyDescent="0.25">
      <c r="C97" s="71"/>
      <c r="D97" s="4">
        <f>SUM(F86:F97)</f>
        <v>150000</v>
      </c>
      <c r="E97" s="27">
        <v>45657</v>
      </c>
      <c r="F97" s="28"/>
      <c r="G97" s="28">
        <f t="shared" si="1"/>
        <v>450000</v>
      </c>
      <c r="H97" s="18">
        <v>45627</v>
      </c>
      <c r="I97" s="18">
        <v>45657</v>
      </c>
      <c r="J97" s="69"/>
      <c r="K97" s="69"/>
      <c r="L97" s="20">
        <f t="shared" si="11"/>
        <v>651.76229508196718</v>
      </c>
      <c r="M97" s="59">
        <v>31</v>
      </c>
      <c r="N97" s="72"/>
      <c r="O97" s="66"/>
      <c r="P97" s="66"/>
      <c r="Q97" s="66"/>
    </row>
    <row r="98" spans="3:19" x14ac:dyDescent="0.25">
      <c r="C98" s="70">
        <f>SUM(F98:F109)</f>
        <v>150000</v>
      </c>
      <c r="E98" s="27">
        <v>45688</v>
      </c>
      <c r="F98" s="28"/>
      <c r="G98" s="28">
        <f t="shared" ref="G98:G133" si="13">G97-F98</f>
        <v>450000</v>
      </c>
      <c r="H98" s="18">
        <v>45658</v>
      </c>
      <c r="I98" s="18">
        <v>45688</v>
      </c>
      <c r="J98" s="67">
        <v>45762</v>
      </c>
      <c r="K98" s="67" t="s">
        <v>46</v>
      </c>
      <c r="L98" s="20">
        <f t="shared" ref="L98:L109" si="14">G97*$L$7/$N$98*M98</f>
        <v>653.54794520547944</v>
      </c>
      <c r="M98" s="59">
        <v>31</v>
      </c>
      <c r="N98" s="72">
        <f>SUM(M98:M109)</f>
        <v>365</v>
      </c>
      <c r="O98" s="65">
        <f>SUM(L95:L106)</f>
        <v>7313.4420896025149</v>
      </c>
      <c r="P98" s="55">
        <f>SUM(P11:P97)</f>
        <v>1198444</v>
      </c>
      <c r="Q98" s="55">
        <f>SUM(Q11:Q97)</f>
        <v>1131520.3918425778</v>
      </c>
      <c r="R98" s="4">
        <v>21775.03</v>
      </c>
      <c r="S98" s="9">
        <f>R98-O98</f>
        <v>14461.587910397484</v>
      </c>
    </row>
    <row r="99" spans="3:19" x14ac:dyDescent="0.25">
      <c r="C99" s="71"/>
      <c r="E99" s="27">
        <v>45716</v>
      </c>
      <c r="F99" s="28"/>
      <c r="G99" s="28">
        <f t="shared" si="13"/>
        <v>450000</v>
      </c>
      <c r="H99" s="18">
        <v>45689</v>
      </c>
      <c r="I99" s="18">
        <v>45716</v>
      </c>
      <c r="J99" s="68"/>
      <c r="K99" s="68"/>
      <c r="L99" s="20">
        <f t="shared" si="14"/>
        <v>590.30136986301375</v>
      </c>
      <c r="M99" s="59">
        <v>28</v>
      </c>
      <c r="N99" s="72"/>
      <c r="O99" s="66"/>
    </row>
    <row r="100" spans="3:19" x14ac:dyDescent="0.25">
      <c r="C100" s="71"/>
      <c r="E100" s="27">
        <v>45747</v>
      </c>
      <c r="F100" s="28">
        <v>37500</v>
      </c>
      <c r="G100" s="28">
        <f t="shared" si="13"/>
        <v>412500</v>
      </c>
      <c r="H100" s="18">
        <v>45717</v>
      </c>
      <c r="I100" s="18">
        <v>45747</v>
      </c>
      <c r="J100" s="69"/>
      <c r="K100" s="69"/>
      <c r="L100" s="20">
        <f t="shared" si="14"/>
        <v>653.54794520547944</v>
      </c>
      <c r="M100" s="59">
        <v>31</v>
      </c>
      <c r="N100" s="72"/>
      <c r="O100" s="66"/>
      <c r="P100" s="8">
        <v>0</v>
      </c>
      <c r="Q100" s="8">
        <f>P100-O100</f>
        <v>0</v>
      </c>
    </row>
    <row r="101" spans="3:19" x14ac:dyDescent="0.25">
      <c r="C101" s="71"/>
      <c r="E101" s="27">
        <v>45777</v>
      </c>
      <c r="F101" s="28"/>
      <c r="G101" s="28">
        <f t="shared" si="13"/>
        <v>412500</v>
      </c>
      <c r="H101" s="18">
        <v>45748</v>
      </c>
      <c r="I101" s="18">
        <v>45777</v>
      </c>
      <c r="J101" s="67">
        <v>45853</v>
      </c>
      <c r="K101" s="67" t="s">
        <v>47</v>
      </c>
      <c r="L101" s="20">
        <f t="shared" si="14"/>
        <v>579.76027397260282</v>
      </c>
      <c r="M101" s="59">
        <v>30</v>
      </c>
      <c r="N101" s="72"/>
      <c r="O101" s="66"/>
      <c r="P101" s="38">
        <f>SUM(P98:P100)</f>
        <v>1198444</v>
      </c>
      <c r="Q101" s="39">
        <f>P101-O101</f>
        <v>1198444</v>
      </c>
    </row>
    <row r="102" spans="3:19" x14ac:dyDescent="0.25">
      <c r="C102" s="71"/>
      <c r="E102" s="27">
        <v>45808</v>
      </c>
      <c r="F102" s="28"/>
      <c r="G102" s="28">
        <f t="shared" si="13"/>
        <v>412500</v>
      </c>
      <c r="H102" s="18">
        <v>45778</v>
      </c>
      <c r="I102" s="18">
        <v>45808</v>
      </c>
      <c r="J102" s="68"/>
      <c r="K102" s="68"/>
      <c r="L102" s="20">
        <f t="shared" si="14"/>
        <v>599.08561643835617</v>
      </c>
      <c r="M102" s="59">
        <v>31</v>
      </c>
      <c r="N102" s="72"/>
      <c r="O102" s="66"/>
      <c r="Q102" s="8" t="e">
        <f>Q101-#REF!</f>
        <v>#REF!</v>
      </c>
    </row>
    <row r="103" spans="3:19" x14ac:dyDescent="0.25">
      <c r="C103" s="71"/>
      <c r="E103" s="27">
        <v>45838</v>
      </c>
      <c r="F103" s="28">
        <v>37500</v>
      </c>
      <c r="G103" s="28">
        <f t="shared" si="13"/>
        <v>375000</v>
      </c>
      <c r="H103" s="18">
        <v>45809</v>
      </c>
      <c r="I103" s="18">
        <v>45838</v>
      </c>
      <c r="J103" s="69"/>
      <c r="K103" s="69"/>
      <c r="L103" s="20">
        <f t="shared" si="14"/>
        <v>579.76027397260282</v>
      </c>
      <c r="M103" s="59">
        <v>30</v>
      </c>
      <c r="N103" s="72"/>
      <c r="O103" s="66"/>
    </row>
    <row r="104" spans="3:19" x14ac:dyDescent="0.25">
      <c r="C104" s="71"/>
      <c r="E104" s="27">
        <v>45869</v>
      </c>
      <c r="F104" s="28"/>
      <c r="G104" s="28">
        <f t="shared" si="13"/>
        <v>375000</v>
      </c>
      <c r="H104" s="18">
        <v>45839</v>
      </c>
      <c r="I104" s="18">
        <v>45869</v>
      </c>
      <c r="J104" s="67">
        <v>45945</v>
      </c>
      <c r="K104" s="67" t="s">
        <v>48</v>
      </c>
      <c r="L104" s="20">
        <f t="shared" si="14"/>
        <v>544.6232876712329</v>
      </c>
      <c r="M104" s="59">
        <v>31</v>
      </c>
      <c r="N104" s="72"/>
      <c r="O104" s="66"/>
    </row>
    <row r="105" spans="3:19" x14ac:dyDescent="0.25">
      <c r="C105" s="71"/>
      <c r="E105" s="27">
        <v>45900</v>
      </c>
      <c r="F105" s="28"/>
      <c r="G105" s="28">
        <f t="shared" si="13"/>
        <v>375000</v>
      </c>
      <c r="H105" s="18">
        <v>45870</v>
      </c>
      <c r="I105" s="18">
        <v>45900</v>
      </c>
      <c r="J105" s="68"/>
      <c r="K105" s="68"/>
      <c r="L105" s="20">
        <f t="shared" si="14"/>
        <v>544.6232876712329</v>
      </c>
      <c r="M105" s="59">
        <v>31</v>
      </c>
      <c r="N105" s="72"/>
      <c r="O105" s="66"/>
    </row>
    <row r="106" spans="3:19" x14ac:dyDescent="0.25">
      <c r="C106" s="71"/>
      <c r="E106" s="27">
        <v>45930</v>
      </c>
      <c r="F106" s="28">
        <v>37500</v>
      </c>
      <c r="G106" s="28">
        <f t="shared" si="13"/>
        <v>337500</v>
      </c>
      <c r="H106" s="18">
        <v>45901</v>
      </c>
      <c r="I106" s="18">
        <v>45930</v>
      </c>
      <c r="J106" s="69"/>
      <c r="K106" s="69"/>
      <c r="L106" s="20">
        <f t="shared" si="14"/>
        <v>527.05479452054794</v>
      </c>
      <c r="M106" s="59">
        <v>30</v>
      </c>
      <c r="N106" s="72"/>
      <c r="O106" s="66"/>
    </row>
    <row r="107" spans="3:19" x14ac:dyDescent="0.25">
      <c r="C107" s="71"/>
      <c r="E107" s="27">
        <v>45961</v>
      </c>
      <c r="F107" s="28"/>
      <c r="G107" s="28">
        <f t="shared" si="13"/>
        <v>337500</v>
      </c>
      <c r="H107" s="18">
        <v>45931</v>
      </c>
      <c r="I107" s="18">
        <v>45961</v>
      </c>
      <c r="J107" s="67">
        <v>46037</v>
      </c>
      <c r="K107" s="67" t="s">
        <v>49</v>
      </c>
      <c r="L107" s="20">
        <f t="shared" si="14"/>
        <v>490.16095890410958</v>
      </c>
      <c r="M107" s="59">
        <v>31</v>
      </c>
      <c r="N107" s="72"/>
      <c r="O107" s="66"/>
    </row>
    <row r="108" spans="3:19" x14ac:dyDescent="0.25">
      <c r="C108" s="71"/>
      <c r="E108" s="27">
        <v>45991</v>
      </c>
      <c r="F108" s="28">
        <v>37500</v>
      </c>
      <c r="G108" s="28">
        <f t="shared" si="13"/>
        <v>300000</v>
      </c>
      <c r="H108" s="18">
        <v>45962</v>
      </c>
      <c r="I108" s="18">
        <v>45991</v>
      </c>
      <c r="J108" s="68"/>
      <c r="K108" s="68"/>
      <c r="L108" s="20">
        <f t="shared" si="14"/>
        <v>474.34931506849313</v>
      </c>
      <c r="M108" s="59">
        <v>30</v>
      </c>
      <c r="N108" s="72"/>
      <c r="O108" s="66"/>
    </row>
    <row r="109" spans="3:19" x14ac:dyDescent="0.25">
      <c r="C109" s="71"/>
      <c r="E109" s="27">
        <v>46022</v>
      </c>
      <c r="F109" s="28"/>
      <c r="G109" s="28">
        <f t="shared" si="13"/>
        <v>300000</v>
      </c>
      <c r="H109" s="18">
        <v>45992</v>
      </c>
      <c r="I109" s="18">
        <v>46022</v>
      </c>
      <c r="J109" s="69"/>
      <c r="K109" s="69"/>
      <c r="L109" s="20">
        <f t="shared" si="14"/>
        <v>435.69863013698631</v>
      </c>
      <c r="M109" s="59">
        <v>31</v>
      </c>
      <c r="N109" s="72"/>
      <c r="O109" s="66"/>
    </row>
    <row r="110" spans="3:19" x14ac:dyDescent="0.25">
      <c r="C110" s="70">
        <f>SUM(F110:F121)</f>
        <v>150000</v>
      </c>
      <c r="E110" s="27">
        <v>46053</v>
      </c>
      <c r="F110" s="28"/>
      <c r="G110" s="28">
        <f t="shared" si="13"/>
        <v>300000</v>
      </c>
      <c r="H110" s="18">
        <v>46023</v>
      </c>
      <c r="I110" s="18">
        <v>46053</v>
      </c>
      <c r="J110" s="67">
        <v>46127</v>
      </c>
      <c r="K110" s="67" t="s">
        <v>53</v>
      </c>
      <c r="L110" s="20">
        <f t="shared" ref="L110:L121" si="15">G109*$L$7/$N$110*M110</f>
        <v>435.69863013698631</v>
      </c>
      <c r="M110" s="59">
        <v>31</v>
      </c>
      <c r="N110" s="72">
        <f>SUM(M110:M121)</f>
        <v>365</v>
      </c>
      <c r="O110" s="65">
        <f>SUM(L107:L118)</f>
        <v>4754.034246575342</v>
      </c>
      <c r="R110" s="4">
        <v>13301.71</v>
      </c>
      <c r="S110" s="9">
        <f>R110-O110</f>
        <v>8547.6757534246572</v>
      </c>
    </row>
    <row r="111" spans="3:19" x14ac:dyDescent="0.25">
      <c r="C111" s="71"/>
      <c r="E111" s="27">
        <v>46081</v>
      </c>
      <c r="F111" s="28"/>
      <c r="G111" s="28">
        <f t="shared" si="13"/>
        <v>300000</v>
      </c>
      <c r="H111" s="18">
        <v>46054</v>
      </c>
      <c r="I111" s="18">
        <v>46081</v>
      </c>
      <c r="J111" s="68"/>
      <c r="K111" s="68"/>
      <c r="L111" s="20">
        <f t="shared" si="15"/>
        <v>393.53424657534248</v>
      </c>
      <c r="M111" s="59">
        <v>28</v>
      </c>
      <c r="N111" s="72"/>
      <c r="O111" s="66"/>
    </row>
    <row r="112" spans="3:19" x14ac:dyDescent="0.25">
      <c r="C112" s="71"/>
      <c r="E112" s="27">
        <v>46112</v>
      </c>
      <c r="F112" s="28">
        <v>37500</v>
      </c>
      <c r="G112" s="28">
        <f t="shared" si="13"/>
        <v>262500</v>
      </c>
      <c r="H112" s="18">
        <v>46082</v>
      </c>
      <c r="I112" s="18">
        <v>46112</v>
      </c>
      <c r="J112" s="69"/>
      <c r="K112" s="69"/>
      <c r="L112" s="20">
        <f t="shared" si="15"/>
        <v>435.69863013698631</v>
      </c>
      <c r="M112" s="59">
        <v>31</v>
      </c>
      <c r="N112" s="72"/>
      <c r="O112" s="66"/>
    </row>
    <row r="113" spans="3:19" x14ac:dyDescent="0.25">
      <c r="C113" s="71"/>
      <c r="E113" s="27">
        <v>46142</v>
      </c>
      <c r="F113" s="28"/>
      <c r="G113" s="28">
        <f t="shared" si="13"/>
        <v>262500</v>
      </c>
      <c r="H113" s="18">
        <v>46113</v>
      </c>
      <c r="I113" s="18">
        <v>46142</v>
      </c>
      <c r="J113" s="67">
        <v>46218</v>
      </c>
      <c r="K113" s="67" t="s">
        <v>50</v>
      </c>
      <c r="L113" s="20">
        <f t="shared" si="15"/>
        <v>368.93835616438355</v>
      </c>
      <c r="M113" s="59">
        <v>30</v>
      </c>
      <c r="N113" s="72"/>
      <c r="O113" s="66"/>
    </row>
    <row r="114" spans="3:19" x14ac:dyDescent="0.25">
      <c r="C114" s="71"/>
      <c r="E114" s="27">
        <v>46173</v>
      </c>
      <c r="F114" s="28"/>
      <c r="G114" s="28">
        <f t="shared" si="13"/>
        <v>262500</v>
      </c>
      <c r="H114" s="18">
        <v>46143</v>
      </c>
      <c r="I114" s="18">
        <v>46173</v>
      </c>
      <c r="J114" s="68"/>
      <c r="K114" s="68"/>
      <c r="L114" s="20">
        <f t="shared" si="15"/>
        <v>381.23630136986304</v>
      </c>
      <c r="M114" s="59">
        <v>31</v>
      </c>
      <c r="N114" s="72"/>
      <c r="O114" s="66"/>
    </row>
    <row r="115" spans="3:19" x14ac:dyDescent="0.25">
      <c r="C115" s="71"/>
      <c r="E115" s="27">
        <v>46203</v>
      </c>
      <c r="F115" s="28">
        <v>37500</v>
      </c>
      <c r="G115" s="28">
        <f t="shared" si="13"/>
        <v>225000</v>
      </c>
      <c r="H115" s="18">
        <v>46174</v>
      </c>
      <c r="I115" s="18">
        <v>46203</v>
      </c>
      <c r="J115" s="69"/>
      <c r="K115" s="69"/>
      <c r="L115" s="20">
        <f t="shared" si="15"/>
        <v>368.93835616438355</v>
      </c>
      <c r="M115" s="59">
        <v>30</v>
      </c>
      <c r="N115" s="72"/>
      <c r="O115" s="66"/>
    </row>
    <row r="116" spans="3:19" x14ac:dyDescent="0.25">
      <c r="C116" s="71"/>
      <c r="E116" s="27">
        <v>46234</v>
      </c>
      <c r="F116" s="28"/>
      <c r="G116" s="28">
        <f t="shared" si="13"/>
        <v>225000</v>
      </c>
      <c r="H116" s="18">
        <v>46204</v>
      </c>
      <c r="I116" s="18">
        <v>46234</v>
      </c>
      <c r="J116" s="67">
        <v>46310</v>
      </c>
      <c r="K116" s="67" t="s">
        <v>51</v>
      </c>
      <c r="L116" s="20">
        <f t="shared" si="15"/>
        <v>326.77397260273972</v>
      </c>
      <c r="M116" s="59">
        <v>31</v>
      </c>
      <c r="N116" s="72"/>
      <c r="O116" s="66"/>
    </row>
    <row r="117" spans="3:19" x14ac:dyDescent="0.25">
      <c r="C117" s="71"/>
      <c r="E117" s="27">
        <v>46265</v>
      </c>
      <c r="F117" s="28"/>
      <c r="G117" s="28">
        <f t="shared" si="13"/>
        <v>225000</v>
      </c>
      <c r="H117" s="18">
        <v>46235</v>
      </c>
      <c r="I117" s="18">
        <v>46265</v>
      </c>
      <c r="J117" s="68"/>
      <c r="K117" s="68"/>
      <c r="L117" s="20">
        <f t="shared" si="15"/>
        <v>326.77397260273972</v>
      </c>
      <c r="M117" s="59">
        <v>31</v>
      </c>
      <c r="N117" s="72"/>
      <c r="O117" s="66"/>
    </row>
    <row r="118" spans="3:19" x14ac:dyDescent="0.25">
      <c r="C118" s="71"/>
      <c r="E118" s="27">
        <v>46295</v>
      </c>
      <c r="F118" s="28">
        <v>37500</v>
      </c>
      <c r="G118" s="28">
        <f t="shared" si="13"/>
        <v>187500</v>
      </c>
      <c r="H118" s="18">
        <v>46266</v>
      </c>
      <c r="I118" s="18">
        <v>46295</v>
      </c>
      <c r="J118" s="69"/>
      <c r="K118" s="69"/>
      <c r="L118" s="20">
        <f t="shared" si="15"/>
        <v>316.23287671232879</v>
      </c>
      <c r="M118" s="59">
        <v>30</v>
      </c>
      <c r="N118" s="72"/>
      <c r="O118" s="66"/>
    </row>
    <row r="119" spans="3:19" x14ac:dyDescent="0.25">
      <c r="C119" s="71"/>
      <c r="E119" s="27">
        <v>46326</v>
      </c>
      <c r="F119" s="28"/>
      <c r="G119" s="28">
        <f t="shared" si="13"/>
        <v>187500</v>
      </c>
      <c r="H119" s="18">
        <v>46296</v>
      </c>
      <c r="I119" s="18">
        <v>46326</v>
      </c>
      <c r="J119" s="67">
        <v>46402</v>
      </c>
      <c r="K119" s="67" t="s">
        <v>52</v>
      </c>
      <c r="L119" s="20">
        <f t="shared" si="15"/>
        <v>272.31164383561645</v>
      </c>
      <c r="M119" s="59">
        <v>31</v>
      </c>
      <c r="N119" s="72"/>
      <c r="O119" s="66"/>
    </row>
    <row r="120" spans="3:19" x14ac:dyDescent="0.25">
      <c r="C120" s="71"/>
      <c r="E120" s="27">
        <v>46356</v>
      </c>
      <c r="F120" s="28">
        <v>37500</v>
      </c>
      <c r="G120" s="28">
        <f t="shared" si="13"/>
        <v>150000</v>
      </c>
      <c r="H120" s="18">
        <v>46327</v>
      </c>
      <c r="I120" s="18">
        <v>46356</v>
      </c>
      <c r="J120" s="68"/>
      <c r="K120" s="68"/>
      <c r="L120" s="20">
        <f t="shared" si="15"/>
        <v>263.52739726027397</v>
      </c>
      <c r="M120" s="59">
        <v>30</v>
      </c>
      <c r="N120" s="72"/>
      <c r="O120" s="66"/>
    </row>
    <row r="121" spans="3:19" x14ac:dyDescent="0.25">
      <c r="C121" s="71"/>
      <c r="E121" s="27">
        <v>46387</v>
      </c>
      <c r="F121" s="28"/>
      <c r="G121" s="28">
        <f t="shared" si="13"/>
        <v>150000</v>
      </c>
      <c r="H121" s="18">
        <v>46357</v>
      </c>
      <c r="I121" s="18">
        <v>46387</v>
      </c>
      <c r="J121" s="69"/>
      <c r="K121" s="69"/>
      <c r="L121" s="20">
        <f t="shared" si="15"/>
        <v>217.84931506849315</v>
      </c>
      <c r="M121" s="59">
        <v>31</v>
      </c>
      <c r="N121" s="72"/>
      <c r="O121" s="66"/>
    </row>
    <row r="122" spans="3:19" x14ac:dyDescent="0.25">
      <c r="C122" s="70">
        <f>SUM(F122:F133)</f>
        <v>150000</v>
      </c>
      <c r="E122" s="27">
        <v>46418</v>
      </c>
      <c r="F122" s="28"/>
      <c r="G122" s="28">
        <f t="shared" si="13"/>
        <v>150000</v>
      </c>
      <c r="H122" s="18">
        <v>46388</v>
      </c>
      <c r="I122" s="18">
        <v>46418</v>
      </c>
      <c r="J122" s="67">
        <v>46492</v>
      </c>
      <c r="K122" s="67" t="s">
        <v>54</v>
      </c>
      <c r="L122" s="20">
        <f t="shared" ref="L122:L131" si="16">G121*$L$7/$N$122*M122</f>
        <v>217.84931506849315</v>
      </c>
      <c r="M122" s="59">
        <v>31</v>
      </c>
      <c r="N122" s="72">
        <f>SUM(M122:M133)</f>
        <v>365</v>
      </c>
      <c r="O122" s="65">
        <f>SUM(L119:L133)</f>
        <v>2296.2020547945208</v>
      </c>
      <c r="R122" s="4">
        <v>4828.3999999999996</v>
      </c>
      <c r="S122" s="9">
        <f>R122-O122</f>
        <v>2532.1979452054788</v>
      </c>
    </row>
    <row r="123" spans="3:19" x14ac:dyDescent="0.25">
      <c r="C123" s="71"/>
      <c r="E123" s="27">
        <v>46446</v>
      </c>
      <c r="F123" s="28"/>
      <c r="G123" s="28">
        <f t="shared" si="13"/>
        <v>150000</v>
      </c>
      <c r="H123" s="18">
        <v>46419</v>
      </c>
      <c r="I123" s="18">
        <v>46446</v>
      </c>
      <c r="J123" s="68"/>
      <c r="K123" s="68"/>
      <c r="L123" s="20">
        <f t="shared" si="16"/>
        <v>196.76712328767124</v>
      </c>
      <c r="M123" s="59">
        <v>28</v>
      </c>
      <c r="N123" s="72"/>
      <c r="O123" s="66"/>
    </row>
    <row r="124" spans="3:19" x14ac:dyDescent="0.25">
      <c r="C124" s="71"/>
      <c r="E124" s="27">
        <v>46477</v>
      </c>
      <c r="F124" s="28">
        <v>37500</v>
      </c>
      <c r="G124" s="28">
        <f t="shared" si="13"/>
        <v>112500</v>
      </c>
      <c r="H124" s="18">
        <v>46447</v>
      </c>
      <c r="I124" s="18">
        <v>46477</v>
      </c>
      <c r="J124" s="69"/>
      <c r="K124" s="69"/>
      <c r="L124" s="20">
        <f t="shared" si="16"/>
        <v>217.84931506849315</v>
      </c>
      <c r="M124" s="59">
        <v>31</v>
      </c>
      <c r="N124" s="72"/>
      <c r="O124" s="66"/>
    </row>
    <row r="125" spans="3:19" x14ac:dyDescent="0.25">
      <c r="C125" s="71"/>
      <c r="E125" s="27">
        <v>46507</v>
      </c>
      <c r="F125" s="28"/>
      <c r="G125" s="28">
        <f t="shared" si="13"/>
        <v>112500</v>
      </c>
      <c r="H125" s="18">
        <v>46478</v>
      </c>
      <c r="I125" s="18">
        <v>46507</v>
      </c>
      <c r="J125" s="67">
        <v>46583</v>
      </c>
      <c r="K125" s="67" t="s">
        <v>55</v>
      </c>
      <c r="L125" s="20">
        <f t="shared" si="16"/>
        <v>158.11643835616439</v>
      </c>
      <c r="M125" s="59">
        <v>30</v>
      </c>
      <c r="N125" s="72"/>
      <c r="O125" s="66"/>
    </row>
    <row r="126" spans="3:19" x14ac:dyDescent="0.25">
      <c r="C126" s="71"/>
      <c r="E126" s="27">
        <v>46538</v>
      </c>
      <c r="F126" s="28"/>
      <c r="G126" s="28">
        <f t="shared" si="13"/>
        <v>112500</v>
      </c>
      <c r="H126" s="18">
        <v>46508</v>
      </c>
      <c r="I126" s="18">
        <v>46538</v>
      </c>
      <c r="J126" s="68"/>
      <c r="K126" s="68"/>
      <c r="L126" s="20">
        <f t="shared" si="16"/>
        <v>163.38698630136986</v>
      </c>
      <c r="M126" s="59">
        <v>31</v>
      </c>
      <c r="N126" s="72"/>
      <c r="O126" s="66"/>
    </row>
    <row r="127" spans="3:19" x14ac:dyDescent="0.25">
      <c r="C127" s="71"/>
      <c r="E127" s="27">
        <v>46568</v>
      </c>
      <c r="F127" s="28">
        <v>37500</v>
      </c>
      <c r="G127" s="28">
        <f t="shared" si="13"/>
        <v>75000</v>
      </c>
      <c r="H127" s="18">
        <v>46539</v>
      </c>
      <c r="I127" s="18">
        <v>46568</v>
      </c>
      <c r="J127" s="69"/>
      <c r="K127" s="69"/>
      <c r="L127" s="20">
        <f t="shared" si="16"/>
        <v>158.11643835616439</v>
      </c>
      <c r="M127" s="59">
        <v>30</v>
      </c>
      <c r="N127" s="72"/>
      <c r="O127" s="66"/>
    </row>
    <row r="128" spans="3:19" x14ac:dyDescent="0.25">
      <c r="C128" s="71"/>
      <c r="E128" s="27">
        <v>46599</v>
      </c>
      <c r="F128" s="28"/>
      <c r="G128" s="28">
        <f t="shared" si="13"/>
        <v>75000</v>
      </c>
      <c r="H128" s="18">
        <v>46569</v>
      </c>
      <c r="I128" s="18">
        <v>46599</v>
      </c>
      <c r="J128" s="67">
        <v>46675</v>
      </c>
      <c r="K128" s="67" t="s">
        <v>58</v>
      </c>
      <c r="L128" s="20">
        <f t="shared" si="16"/>
        <v>108.92465753424658</v>
      </c>
      <c r="M128" s="59">
        <v>31</v>
      </c>
      <c r="N128" s="72"/>
      <c r="O128" s="66"/>
    </row>
    <row r="129" spans="3:19" x14ac:dyDescent="0.25">
      <c r="C129" s="71"/>
      <c r="E129" s="27">
        <v>46630</v>
      </c>
      <c r="F129" s="28"/>
      <c r="G129" s="28">
        <f t="shared" si="13"/>
        <v>75000</v>
      </c>
      <c r="H129" s="18">
        <v>46600</v>
      </c>
      <c r="I129" s="18">
        <v>46630</v>
      </c>
      <c r="J129" s="68"/>
      <c r="K129" s="68"/>
      <c r="L129" s="20">
        <f t="shared" si="16"/>
        <v>108.92465753424658</v>
      </c>
      <c r="M129" s="59">
        <v>31</v>
      </c>
      <c r="N129" s="72"/>
      <c r="O129" s="66"/>
    </row>
    <row r="130" spans="3:19" x14ac:dyDescent="0.25">
      <c r="C130" s="71"/>
      <c r="E130" s="27">
        <v>46660</v>
      </c>
      <c r="F130" s="28">
        <v>37500</v>
      </c>
      <c r="G130" s="28">
        <f t="shared" si="13"/>
        <v>37500</v>
      </c>
      <c r="H130" s="18">
        <v>46631</v>
      </c>
      <c r="I130" s="18">
        <v>46660</v>
      </c>
      <c r="J130" s="69"/>
      <c r="K130" s="69"/>
      <c r="L130" s="20">
        <f t="shared" si="16"/>
        <v>105.41095890410959</v>
      </c>
      <c r="M130" s="59">
        <v>30</v>
      </c>
      <c r="N130" s="72"/>
      <c r="O130" s="66"/>
    </row>
    <row r="131" spans="3:19" x14ac:dyDescent="0.25">
      <c r="C131" s="71"/>
      <c r="E131" s="27">
        <v>46691</v>
      </c>
      <c r="F131" s="28"/>
      <c r="G131" s="28">
        <f>G130-F131</f>
        <v>37500</v>
      </c>
      <c r="H131" s="18">
        <v>46661</v>
      </c>
      <c r="I131" s="18">
        <v>46691</v>
      </c>
      <c r="J131" s="67">
        <v>46736</v>
      </c>
      <c r="K131" s="67" t="s">
        <v>59</v>
      </c>
      <c r="L131" s="20">
        <f t="shared" si="16"/>
        <v>54.462328767123289</v>
      </c>
      <c r="M131" s="59">
        <v>31</v>
      </c>
      <c r="N131" s="72"/>
      <c r="O131" s="66"/>
    </row>
    <row r="132" spans="3:19" x14ac:dyDescent="0.25">
      <c r="C132" s="71"/>
      <c r="E132" s="27">
        <v>46721</v>
      </c>
      <c r="F132" s="28">
        <v>37500</v>
      </c>
      <c r="G132" s="28">
        <f>G131-F132</f>
        <v>0</v>
      </c>
      <c r="H132" s="18">
        <v>46692</v>
      </c>
      <c r="I132" s="18">
        <v>46721</v>
      </c>
      <c r="J132" s="69"/>
      <c r="K132" s="69"/>
      <c r="L132" s="20">
        <f>G131*$L$7/N122*M132</f>
        <v>52.705479452054796</v>
      </c>
      <c r="M132" s="59">
        <v>30</v>
      </c>
      <c r="N132" s="72"/>
      <c r="O132" s="66"/>
    </row>
    <row r="133" spans="3:19" x14ac:dyDescent="0.25">
      <c r="C133" s="71"/>
      <c r="E133" s="27">
        <v>46752</v>
      </c>
      <c r="F133" s="28"/>
      <c r="G133" s="28">
        <f t="shared" si="13"/>
        <v>0</v>
      </c>
      <c r="H133" s="18">
        <v>46722</v>
      </c>
      <c r="I133" s="18">
        <v>46752</v>
      </c>
      <c r="J133" s="18"/>
      <c r="K133" s="18"/>
      <c r="L133" s="20"/>
      <c r="M133" s="59">
        <v>31</v>
      </c>
      <c r="N133" s="72"/>
      <c r="O133" s="66"/>
    </row>
    <row r="134" spans="3:19" x14ac:dyDescent="0.25">
      <c r="C134" s="55">
        <f>SUM(C24:C133)</f>
        <v>1000000</v>
      </c>
      <c r="F134" s="51">
        <f>SUM(F38:F133)</f>
        <v>1000000</v>
      </c>
      <c r="I134" s="63" t="s">
        <v>67</v>
      </c>
      <c r="J134" s="64"/>
      <c r="K134" s="64"/>
      <c r="L134" s="50">
        <f>SUM(L20:L133)</f>
        <v>81287.286548394331</v>
      </c>
      <c r="O134" s="55">
        <f>SUM(O11:O133)</f>
        <v>81287.286548394317</v>
      </c>
      <c r="R134" s="40">
        <f>SUM(R9:R133)</f>
        <v>466355.74000000005</v>
      </c>
      <c r="S134" s="40">
        <f>SUM(S9:S133)</f>
        <v>385068.45345160563</v>
      </c>
    </row>
    <row r="135" spans="3:19" ht="13.9" hidden="1" x14ac:dyDescent="0.25">
      <c r="O135" s="56">
        <v>466355.74</v>
      </c>
    </row>
    <row r="136" spans="3:19" ht="13.9" hidden="1" x14ac:dyDescent="0.25">
      <c r="O136" s="55">
        <f>O135-O134</f>
        <v>385068.45345160569</v>
      </c>
    </row>
    <row r="137" spans="3:19" ht="13.9" hidden="1" x14ac:dyDescent="0.25"/>
    <row r="138" spans="3:19" ht="13.9" hidden="1" x14ac:dyDescent="0.25">
      <c r="K138" s="7" t="s">
        <v>57</v>
      </c>
      <c r="L138" s="4">
        <f>4550000*0.2%</f>
        <v>9100</v>
      </c>
    </row>
    <row r="139" spans="3:19" ht="13.9" hidden="1" x14ac:dyDescent="0.25">
      <c r="L139" s="9">
        <f>L134+L138</f>
        <v>90387.286548394331</v>
      </c>
    </row>
    <row r="140" spans="3:19" ht="13.9" hidden="1" x14ac:dyDescent="0.25">
      <c r="L140" s="4">
        <v>508177.49</v>
      </c>
      <c r="M140" s="4">
        <v>500000</v>
      </c>
    </row>
    <row r="141" spans="3:19" ht="13.9" hidden="1" x14ac:dyDescent="0.25">
      <c r="L141" s="9">
        <f>L139-L140</f>
        <v>-417790.20345160563</v>
      </c>
    </row>
    <row r="142" spans="3:19" ht="13.9" hidden="1" x14ac:dyDescent="0.25">
      <c r="K142" s="7" t="s">
        <v>56</v>
      </c>
      <c r="L142" s="4">
        <v>650000</v>
      </c>
    </row>
    <row r="143" spans="3:19" ht="13.9" hidden="1" x14ac:dyDescent="0.25"/>
    <row r="144" spans="3:19" ht="13.9" hidden="1" x14ac:dyDescent="0.25">
      <c r="L144" s="41">
        <f>L141/L140</f>
        <v>-0.82213441498875839</v>
      </c>
    </row>
    <row r="145" spans="5:12" ht="13.9" hidden="1" x14ac:dyDescent="0.25"/>
    <row r="146" spans="5:12" ht="13.9" hidden="1" x14ac:dyDescent="0.25"/>
    <row r="147" spans="5:12" ht="13.9" hidden="1" x14ac:dyDescent="0.25"/>
    <row r="148" spans="5:12" ht="13.9" hidden="1" x14ac:dyDescent="0.25"/>
    <row r="149" spans="5:12" ht="13.9" hidden="1" x14ac:dyDescent="0.25"/>
    <row r="150" spans="5:12" ht="13.9" hidden="1" x14ac:dyDescent="0.25"/>
    <row r="151" spans="5:12" ht="13.9" hidden="1" x14ac:dyDescent="0.25"/>
    <row r="152" spans="5:12" x14ac:dyDescent="0.25">
      <c r="E152" s="4" t="s">
        <v>61</v>
      </c>
    </row>
    <row r="153" spans="5:12" x14ac:dyDescent="0.25">
      <c r="E153" s="4" t="s">
        <v>66</v>
      </c>
      <c r="L153" s="9"/>
    </row>
    <row r="154" spans="5:12" x14ac:dyDescent="0.25">
      <c r="L154" s="9"/>
    </row>
  </sheetData>
  <sheetProtection algorithmName="SHA-512" hashValue="jCPo1IkQGvUdcvc+O2ZlG3dvvatloDMYje3h1Zh4i+QAJkXdm/2NeeHNs7DTId/20kEqzQFy6Tzrlt32SEYSUQ==" saltValue="64YPo5326jhgIGrLmIXS5A==" spinCount="100000" sheet="1" objects="1" scenarios="1"/>
  <mergeCells count="135">
    <mergeCell ref="L9:L10"/>
    <mergeCell ref="M9:M10"/>
    <mergeCell ref="N9:N10"/>
    <mergeCell ref="O9:O10"/>
    <mergeCell ref="P9:P10"/>
    <mergeCell ref="Q9:Q10"/>
    <mergeCell ref="E5:K5"/>
    <mergeCell ref="E6:K6"/>
    <mergeCell ref="E7:K7"/>
    <mergeCell ref="E8:F8"/>
    <mergeCell ref="E9:E10"/>
    <mergeCell ref="F9:F10"/>
    <mergeCell ref="G9:G10"/>
    <mergeCell ref="H9:I9"/>
    <mergeCell ref="J9:J10"/>
    <mergeCell ref="K9:K10"/>
    <mergeCell ref="C24:C37"/>
    <mergeCell ref="J24:J26"/>
    <mergeCell ref="K24:K26"/>
    <mergeCell ref="N24:N37"/>
    <mergeCell ref="O24:O37"/>
    <mergeCell ref="N11:N23"/>
    <mergeCell ref="O11:O23"/>
    <mergeCell ref="P11:P23"/>
    <mergeCell ref="Q11:Q23"/>
    <mergeCell ref="J20:J23"/>
    <mergeCell ref="K20:K23"/>
    <mergeCell ref="P24:P37"/>
    <mergeCell ref="Q24:Q37"/>
    <mergeCell ref="J27:J29"/>
    <mergeCell ref="K27:K29"/>
    <mergeCell ref="J30:J33"/>
    <mergeCell ref="K30:K33"/>
    <mergeCell ref="J34:J37"/>
    <mergeCell ref="K34:K37"/>
    <mergeCell ref="E21:E22"/>
    <mergeCell ref="Q38:Q49"/>
    <mergeCell ref="J41:J43"/>
    <mergeCell ref="K41:K43"/>
    <mergeCell ref="J44:J46"/>
    <mergeCell ref="K44:K46"/>
    <mergeCell ref="J47:J49"/>
    <mergeCell ref="K47:K49"/>
    <mergeCell ref="C38:C49"/>
    <mergeCell ref="J38:J40"/>
    <mergeCell ref="K38:K40"/>
    <mergeCell ref="N38:N49"/>
    <mergeCell ref="O38:O49"/>
    <mergeCell ref="P38:P49"/>
    <mergeCell ref="Q50:Q61"/>
    <mergeCell ref="J53:J55"/>
    <mergeCell ref="K53:K55"/>
    <mergeCell ref="J56:J58"/>
    <mergeCell ref="K56:K58"/>
    <mergeCell ref="J59:J61"/>
    <mergeCell ref="K59:K61"/>
    <mergeCell ref="C50:C61"/>
    <mergeCell ref="J50:J52"/>
    <mergeCell ref="K50:K52"/>
    <mergeCell ref="N50:N61"/>
    <mergeCell ref="O50:O61"/>
    <mergeCell ref="P50:P61"/>
    <mergeCell ref="Q62:Q73"/>
    <mergeCell ref="J65:J67"/>
    <mergeCell ref="K65:K67"/>
    <mergeCell ref="J68:J70"/>
    <mergeCell ref="K68:K70"/>
    <mergeCell ref="J71:J73"/>
    <mergeCell ref="K71:K73"/>
    <mergeCell ref="C62:C73"/>
    <mergeCell ref="J62:J64"/>
    <mergeCell ref="K62:K64"/>
    <mergeCell ref="N62:N73"/>
    <mergeCell ref="O62:O73"/>
    <mergeCell ref="P62:P73"/>
    <mergeCell ref="C86:C97"/>
    <mergeCell ref="J86:J88"/>
    <mergeCell ref="K86:K88"/>
    <mergeCell ref="N86:N97"/>
    <mergeCell ref="O86:O97"/>
    <mergeCell ref="P86:P97"/>
    <mergeCell ref="Q74:Q85"/>
    <mergeCell ref="J77:J79"/>
    <mergeCell ref="K77:K79"/>
    <mergeCell ref="J80:J82"/>
    <mergeCell ref="K80:K82"/>
    <mergeCell ref="J83:J85"/>
    <mergeCell ref="K83:K85"/>
    <mergeCell ref="C74:C85"/>
    <mergeCell ref="J74:J76"/>
    <mergeCell ref="K74:K76"/>
    <mergeCell ref="N74:N85"/>
    <mergeCell ref="O74:O85"/>
    <mergeCell ref="P74:P85"/>
    <mergeCell ref="O98:O109"/>
    <mergeCell ref="J101:J103"/>
    <mergeCell ref="K101:K103"/>
    <mergeCell ref="J104:J106"/>
    <mergeCell ref="K104:K106"/>
    <mergeCell ref="J107:J109"/>
    <mergeCell ref="Q86:Q97"/>
    <mergeCell ref="J89:J91"/>
    <mergeCell ref="K89:K91"/>
    <mergeCell ref="J92:J94"/>
    <mergeCell ref="K92:K94"/>
    <mergeCell ref="J95:J97"/>
    <mergeCell ref="K95:K97"/>
    <mergeCell ref="C122:C133"/>
    <mergeCell ref="J122:J124"/>
    <mergeCell ref="K122:K124"/>
    <mergeCell ref="N122:N133"/>
    <mergeCell ref="K107:K109"/>
    <mergeCell ref="C110:C121"/>
    <mergeCell ref="J110:J112"/>
    <mergeCell ref="K110:K112"/>
    <mergeCell ref="N110:N121"/>
    <mergeCell ref="J113:J115"/>
    <mergeCell ref="K113:K115"/>
    <mergeCell ref="J116:J118"/>
    <mergeCell ref="K116:K118"/>
    <mergeCell ref="C98:C109"/>
    <mergeCell ref="J98:J100"/>
    <mergeCell ref="K98:K100"/>
    <mergeCell ref="N98:N109"/>
    <mergeCell ref="I134:K134"/>
    <mergeCell ref="O122:O133"/>
    <mergeCell ref="J125:J127"/>
    <mergeCell ref="K125:K127"/>
    <mergeCell ref="J128:J130"/>
    <mergeCell ref="K128:K130"/>
    <mergeCell ref="J131:J132"/>
    <mergeCell ref="K131:K132"/>
    <mergeCell ref="J119:J121"/>
    <mergeCell ref="K119:K121"/>
    <mergeCell ref="O110:O121"/>
  </mergeCells>
  <pageMargins left="0.70866141732283472" right="0.70866141732283472" top="0.74803149606299213" bottom="0.74803149606299213" header="0.31496062992125984" footer="0.31496062992125984"/>
  <pageSetup paperSize="8" scale="9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Trubacz</dc:creator>
  <cp:lastModifiedBy>Joanna Suplewska</cp:lastModifiedBy>
  <cp:lastPrinted>2019-11-29T09:53:10Z</cp:lastPrinted>
  <dcterms:created xsi:type="dcterms:W3CDTF">2018-01-27T19:32:02Z</dcterms:created>
  <dcterms:modified xsi:type="dcterms:W3CDTF">2019-12-02T11:49:56Z</dcterms:modified>
</cp:coreProperties>
</file>